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4117A1C-6390-4080-89E4-DCA43A338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Luglio 2026" sheetId="31" r:id="rId1"/>
  </sheets>
  <definedNames>
    <definedName name="_xlnm.Print_Area" localSheetId="0">'dal 1 Luglio 2026'!$B$1:$T$68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4" i="31" l="1"/>
  <c r="S54" i="31"/>
  <c r="S44" i="31"/>
  <c r="S34" i="31"/>
  <c r="S63" i="31"/>
  <c r="S53" i="31"/>
  <c r="S43" i="31"/>
  <c r="S33" i="31"/>
  <c r="S24" i="31"/>
  <c r="S23" i="31"/>
  <c r="S21" i="31"/>
  <c r="J22" i="31"/>
  <c r="J21" i="31"/>
  <c r="J20" i="31"/>
  <c r="Q64" i="31" l="1"/>
  <c r="Q63" i="31"/>
  <c r="Q54" i="31"/>
  <c r="Q53" i="31"/>
  <c r="Q44" i="31"/>
  <c r="Q43" i="31"/>
  <c r="Q34" i="31"/>
  <c r="Q33" i="31"/>
  <c r="Q60" i="31"/>
  <c r="P60" i="31"/>
  <c r="Q50" i="31"/>
  <c r="P50" i="31"/>
  <c r="Q40" i="31"/>
  <c r="P40" i="31"/>
  <c r="Q30" i="31"/>
  <c r="P30" i="31"/>
  <c r="T21" i="31"/>
  <c r="T31" i="31" s="1"/>
  <c r="T41" i="31" s="1"/>
  <c r="T51" i="31" s="1"/>
  <c r="T61" i="31" s="1"/>
  <c r="S31" i="31"/>
  <c r="S41" i="31" s="1"/>
  <c r="S51" i="31" s="1"/>
  <c r="S61" i="31" s="1"/>
  <c r="Q24" i="31"/>
  <c r="Q23" i="31"/>
  <c r="Q20" i="31"/>
  <c r="R21" i="31" s="1"/>
  <c r="P20" i="31"/>
  <c r="T53" i="31"/>
  <c r="T63" i="31" s="1"/>
  <c r="T44" i="31"/>
  <c r="T64" i="31" s="1"/>
  <c r="T34" i="31"/>
  <c r="T24" i="31"/>
  <c r="T23" i="31"/>
  <c r="T33" i="31" s="1"/>
  <c r="M64" i="31"/>
  <c r="M63" i="31"/>
  <c r="M60" i="31"/>
  <c r="M54" i="31"/>
  <c r="M53" i="31"/>
  <c r="M50" i="31"/>
  <c r="M44" i="31"/>
  <c r="M43" i="31"/>
  <c r="M40" i="31"/>
  <c r="M34" i="31"/>
  <c r="M33" i="31"/>
  <c r="M30" i="31"/>
  <c r="M24" i="31"/>
  <c r="M23" i="31"/>
  <c r="M20" i="31"/>
  <c r="O23" i="31"/>
  <c r="N20" i="31"/>
  <c r="T43" i="31" l="1"/>
  <c r="T54" i="31"/>
  <c r="K21" i="31" l="1"/>
  <c r="L21" i="31"/>
  <c r="K20" i="31" l="1"/>
  <c r="L22" i="31" l="1"/>
  <c r="K22" i="31"/>
  <c r="L20" i="31"/>
  <c r="J23" i="31" l="1"/>
  <c r="R34" i="31" l="1"/>
  <c r="O63" i="31"/>
  <c r="N60" i="31"/>
  <c r="O43" i="31" l="1"/>
  <c r="O33" i="31"/>
  <c r="O53" i="31"/>
  <c r="N30" i="31"/>
  <c r="N50" i="31"/>
  <c r="N40" i="31"/>
  <c r="R24" i="31"/>
  <c r="R23" i="31"/>
  <c r="E32" i="31"/>
  <c r="L32" i="31" s="1"/>
  <c r="D32" i="31"/>
  <c r="K32" i="31" s="1"/>
  <c r="C32" i="31"/>
  <c r="J32" i="31" s="1"/>
  <c r="E31" i="31"/>
  <c r="D31" i="31"/>
  <c r="C31" i="31"/>
  <c r="E30" i="31"/>
  <c r="D30" i="31"/>
  <c r="C30" i="31"/>
  <c r="I33" i="31"/>
  <c r="G32" i="31"/>
  <c r="G42" i="31" s="1"/>
  <c r="G52" i="31" s="1"/>
  <c r="G62" i="31" s="1"/>
  <c r="F32" i="31"/>
  <c r="F42" i="31" s="1"/>
  <c r="F52" i="31" s="1"/>
  <c r="F62" i="31" s="1"/>
  <c r="G31" i="31"/>
  <c r="G41" i="31" s="1"/>
  <c r="G51" i="31" s="1"/>
  <c r="G61" i="31" s="1"/>
  <c r="F31" i="31"/>
  <c r="F41" i="31" s="1"/>
  <c r="F51" i="31" s="1"/>
  <c r="F61" i="31" s="1"/>
  <c r="H30" i="31"/>
  <c r="H40" i="31" s="1"/>
  <c r="H50" i="31" s="1"/>
  <c r="H60" i="31" s="1"/>
  <c r="G30" i="31"/>
  <c r="G40" i="31" s="1"/>
  <c r="G50" i="31" s="1"/>
  <c r="G60" i="31" s="1"/>
  <c r="F30" i="31"/>
  <c r="F40" i="31" s="1"/>
  <c r="B32" i="31"/>
  <c r="B42" i="31" s="1"/>
  <c r="B52" i="31" s="1"/>
  <c r="B62" i="31" s="1"/>
  <c r="B31" i="31"/>
  <c r="B41" i="31" s="1"/>
  <c r="B51" i="31" s="1"/>
  <c r="B61" i="31" s="1"/>
  <c r="B30" i="31"/>
  <c r="B40" i="31" s="1"/>
  <c r="B50" i="31" s="1"/>
  <c r="B60" i="31" s="1"/>
  <c r="R61" i="31" l="1"/>
  <c r="R51" i="31"/>
  <c r="R41" i="31"/>
  <c r="R31" i="31"/>
  <c r="J31" i="31"/>
  <c r="K31" i="31"/>
  <c r="L31" i="31"/>
  <c r="J30" i="31"/>
  <c r="K30" i="31"/>
  <c r="L30" i="31"/>
  <c r="C42" i="31"/>
  <c r="J42" i="31" s="1"/>
  <c r="E42" i="31"/>
  <c r="L42" i="31" s="1"/>
  <c r="D42" i="31"/>
  <c r="K42" i="31" s="1"/>
  <c r="C41" i="31"/>
  <c r="J41" i="31" s="1"/>
  <c r="E41" i="31"/>
  <c r="L41" i="31" s="1"/>
  <c r="D41" i="31"/>
  <c r="K41" i="31" s="1"/>
  <c r="E40" i="31"/>
  <c r="L40" i="31" s="1"/>
  <c r="I43" i="31"/>
  <c r="J33" i="31"/>
  <c r="R33" i="31"/>
  <c r="D40" i="31"/>
  <c r="K40" i="31" s="1"/>
  <c r="F50" i="31"/>
  <c r="F60" i="31" s="1"/>
  <c r="C40" i="31"/>
  <c r="J40" i="31" s="1"/>
  <c r="D52" i="31" l="1"/>
  <c r="K52" i="31" s="1"/>
  <c r="E52" i="31"/>
  <c r="L52" i="31" s="1"/>
  <c r="C52" i="31"/>
  <c r="J52" i="31" s="1"/>
  <c r="E51" i="31"/>
  <c r="L51" i="31" s="1"/>
  <c r="C51" i="31"/>
  <c r="J51" i="31" s="1"/>
  <c r="D51" i="31"/>
  <c r="K51" i="31" s="1"/>
  <c r="E50" i="31"/>
  <c r="L50" i="31" s="1"/>
  <c r="I53" i="31"/>
  <c r="J43" i="31"/>
  <c r="D50" i="31"/>
  <c r="K50" i="31" s="1"/>
  <c r="C50" i="31"/>
  <c r="J50" i="31" s="1"/>
  <c r="B28" i="31"/>
  <c r="B38" i="31" s="1"/>
  <c r="B48" i="31" s="1"/>
  <c r="B58" i="31" s="1"/>
  <c r="C62" i="31" l="1"/>
  <c r="J62" i="31" s="1"/>
  <c r="E62" i="31"/>
  <c r="L62" i="31" s="1"/>
  <c r="D62" i="31"/>
  <c r="K62" i="31" s="1"/>
  <c r="D61" i="31"/>
  <c r="K61" i="31" s="1"/>
  <c r="E61" i="31"/>
  <c r="L61" i="31" s="1"/>
  <c r="C61" i="31"/>
  <c r="J61" i="31" s="1"/>
  <c r="E60" i="31"/>
  <c r="L60" i="31" s="1"/>
  <c r="I63" i="31"/>
  <c r="J63" i="31" s="1"/>
  <c r="J53" i="31"/>
  <c r="D60" i="31"/>
  <c r="K60" i="31" s="1"/>
  <c r="C60" i="31"/>
  <c r="J60" i="31" s="1"/>
  <c r="R44" i="31" l="1"/>
  <c r="R43" i="31"/>
  <c r="R54" i="31"/>
  <c r="R53" i="31"/>
  <c r="R64" i="31"/>
  <c r="R63" i="31"/>
</calcChain>
</file>

<file path=xl/sharedStrings.xml><?xml version="1.0" encoding="utf-8"?>
<sst xmlns="http://schemas.openxmlformats.org/spreadsheetml/2006/main" count="190" uniqueCount="49">
  <si>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</si>
  <si>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</si>
  <si>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</si>
  <si>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</si>
  <si>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</si>
  <si>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</si>
  <si>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</si>
  <si>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</si>
  <si>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</si>
  <si>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</si>
  <si>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</si>
  <si>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</si>
  <si>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</si>
  <si>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</si>
  <si>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</si>
  <si>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</si>
  <si>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</si>
  <si>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</si>
  <si>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</si>
  <si>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</si>
  <si>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</si>
  <si>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</si>
  <si>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</si>
  <si>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</si>
  <si>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</si>
  <si>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</si>
  <si>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</si>
  <si>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</si>
  <si>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Condizioni economiche per i clienti del Servizio a Tutele Graduali "Microimprese"</t>
  </si>
  <si>
    <r>
      <rPr>
        <b/>
        <sz val="9"/>
        <rFont val="Calibri"/>
        <family val="2"/>
      </rPr>
      <t xml:space="preserve"> - Materia energia:</t>
    </r>
    <r>
      <rPr>
        <sz val="9"/>
        <rFont val="Calibri"/>
        <family val="2"/>
      </rPr>
      <t xml:space="preserve"> energia (C</t>
    </r>
    <r>
      <rPr>
        <vertAlign val="subscript"/>
        <sz val="9"/>
        <rFont val="Calibri"/>
        <family val="2"/>
      </rPr>
      <t>ELM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DISPM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SEM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PSTGM</t>
    </r>
    <r>
      <rPr>
        <sz val="9"/>
        <rFont val="Calibri"/>
        <family val="2"/>
      </rPr>
      <t xml:space="preserve">), e parametro δ </t>
    </r>
  </si>
  <si>
    <t xml:space="preserve">Microimprese(1) connesse in bassa tensione titolari di soli punti di prelievo con potenza contrattualmente impegnata inferiore a 15 kW e clienti non domestici diversi dalle microimprese titolari di soli punti di prelievo con potenza contrattualmente impegnata inferiore a 15 kW </t>
  </si>
  <si>
    <t>BTA1P  - per potenze impegnate inferiori o uguali a 1,5 kW</t>
  </si>
  <si>
    <t>BTA2P  - per potenze impegnate superiori a 1,5 kW e inferiori o uguali a 3 kW</t>
  </si>
  <si>
    <t>BTA3P  - per potenze impegnate superiori a 3 kW e inferiori o uguali a 6 kW</t>
  </si>
  <si>
    <t>BTA4P  - per potenze impegnate superiori a 6 kW e inferiori o uguali a 10 kW</t>
  </si>
  <si>
    <t>BTA5P  - per potenze impegnate superiori a 10 kW e inferiori o uguali a 15 kW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</si>
  <si>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</si>
  <si>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</si>
  <si>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SEM</t>
    </r>
  </si>
  <si>
    <t>δ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</si>
  <si>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PSTGM</t>
    </r>
  </si>
  <si>
    <t>UTENZE NON DOMESTICHE BASSA TENSIONE</t>
  </si>
  <si>
    <t>Per visualizzare in dettaglio le componenti di prezzo, cliccare su "+" sopra le colonne J, R</t>
  </si>
  <si>
    <t>così come stabilito dalla delibera 362/2023/R/eel dell'Autorità di Regolazione per Energia Reti e Ambiente (ARERA)</t>
  </si>
  <si>
    <t>3° trimestre 2026</t>
  </si>
  <si>
    <t>Settembre 2026</t>
  </si>
  <si>
    <t>Luglio 2026</t>
  </si>
  <si>
    <t>Agosto 2026</t>
  </si>
  <si>
    <t>1 Luglio - 30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</si>
</sst>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  <numFmt numFmtId="170" formatCode="#,##0.000000"/>
    <numFmt numFmtId="171" formatCode="#,##0.0000000"/>
  </numFmts>
  <fonts count="33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b/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3" xfId="1" applyNumberFormat="1" applyFont="1" applyFill="1" applyBorder="1" applyAlignment="1">
      <alignment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6" fillId="3" borderId="3" xfId="0" quotePrefix="1" applyNumberFormat="1" applyFont="1" applyFill="1" applyBorder="1" applyAlignment="1">
      <alignment horizontal="right" vertical="center"/>
    </xf>
    <xf numFmtId="170" fontId="18" fillId="2" borderId="3" xfId="1" applyNumberFormat="1" applyFont="1" applyFill="1" applyBorder="1" applyAlignment="1">
      <alignment vertical="center"/>
    </xf>
    <xf numFmtId="170" fontId="18" fillId="2" borderId="6" xfId="2" applyNumberFormat="1" applyFont="1" applyFill="1" applyBorder="1" applyAlignment="1">
      <alignment horizontal="right" vertical="center"/>
    </xf>
    <xf numFmtId="170" fontId="16" fillId="3" borderId="5" xfId="0" quotePrefix="1" applyNumberFormat="1" applyFont="1" applyFill="1" applyBorder="1" applyAlignment="1">
      <alignment horizontal="right" vertical="center"/>
    </xf>
    <xf numFmtId="170" fontId="18" fillId="2" borderId="5" xfId="2" applyNumberFormat="1" applyFont="1" applyFill="1" applyBorder="1" applyAlignment="1">
      <alignment vertical="center"/>
    </xf>
    <xf numFmtId="170" fontId="18" fillId="2" borderId="5" xfId="2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70" fontId="3" fillId="2" borderId="1" xfId="1" applyNumberFormat="1" applyFont="1" applyFill="1" applyBorder="1" applyAlignment="1">
      <alignment horizontal="center" vertical="center"/>
    </xf>
    <xf numFmtId="170" fontId="3" fillId="2" borderId="5" xfId="1" applyNumberFormat="1" applyFont="1" applyFill="1" applyBorder="1" applyAlignment="1">
      <alignment vertical="center"/>
    </xf>
    <xf numFmtId="170" fontId="32" fillId="3" borderId="5" xfId="0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vertical="center"/>
    </xf>
    <xf numFmtId="168" fontId="32" fillId="3" borderId="5" xfId="0" quotePrefix="1" applyNumberFormat="1" applyFont="1" applyFill="1" applyBorder="1" applyAlignment="1">
      <alignment horizontal="right" vertical="center"/>
    </xf>
    <xf numFmtId="168" fontId="32" fillId="3" borderId="3" xfId="0" quotePrefix="1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2" borderId="0" xfId="2" applyFont="1" applyFill="1" applyAlignment="1" applyProtection="1">
      <alignment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49" fontId="21" fillId="2" borderId="0" xfId="2" applyNumberFormat="1" applyFont="1" applyFill="1" applyAlignment="1">
      <alignment horizontal="left" vertical="center"/>
    </xf>
    <xf numFmtId="0" fontId="30" fillId="2" borderId="0" xfId="2" applyFont="1" applyFill="1" applyAlignment="1" applyProtection="1">
      <alignment horizontal="left" vertical="center"/>
      <protection locked="0"/>
    </xf>
    <xf numFmtId="171" fontId="18" fillId="2" borderId="1" xfId="1" applyNumberFormat="1" applyFont="1" applyFill="1" applyBorder="1" applyAlignment="1">
      <alignment horizontal="right" vertical="center"/>
    </xf>
    <xf numFmtId="171" fontId="16" fillId="3" borderId="3" xfId="0" quotePrefix="1" applyNumberFormat="1" applyFont="1" applyFill="1" applyBorder="1" applyAlignment="1">
      <alignment horizontal="right" vertical="center"/>
    </xf>
    <xf numFmtId="168" fontId="3" fillId="2" borderId="1" xfId="1" applyNumberFormat="1" applyFont="1" applyFill="1" applyBorder="1" applyAlignment="1">
      <alignment horizontal="center" vertical="center"/>
    </xf>
    <xf numFmtId="170" fontId="3" fillId="2" borderId="5" xfId="2" applyNumberFormat="1" applyFont="1" applyFill="1" applyBorder="1" applyAlignment="1">
      <alignment vertical="center"/>
    </xf>
    <xf numFmtId="168" fontId="3" fillId="2" borderId="5" xfId="2" applyNumberFormat="1" applyFont="1" applyFill="1" applyBorder="1" applyAlignment="1">
      <alignment vertical="center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165" fontId="2" fillId="3" borderId="0" xfId="2" applyNumberFormat="1" applyFont="1" applyFill="1" applyAlignment="1" applyProtection="1">
      <alignment vertical="center"/>
      <protection locked="0"/>
    </xf>
    <xf numFmtId="0" fontId="3" fillId="2" borderId="2" xfId="2" applyFont="1" applyFill="1" applyBorder="1" applyAlignment="1">
      <alignment vertical="center"/>
    </xf>
    <xf numFmtId="170" fontId="3" fillId="2" borderId="2" xfId="2" applyNumberFormat="1" applyFont="1" applyFill="1" applyBorder="1" applyAlignment="1">
      <alignment vertical="center"/>
    </xf>
    <xf numFmtId="170" fontId="3" fillId="2" borderId="9" xfId="2" applyNumberFormat="1" applyFont="1" applyFill="1" applyBorder="1" applyAlignment="1">
      <alignment vertical="center"/>
    </xf>
    <xf numFmtId="170" fontId="3" fillId="2" borderId="13" xfId="2" applyNumberFormat="1" applyFont="1" applyFill="1" applyBorder="1" applyAlignment="1">
      <alignment vertical="center"/>
    </xf>
    <xf numFmtId="170" fontId="3" fillId="2" borderId="2" xfId="1" applyNumberFormat="1" applyFont="1" applyFill="1" applyBorder="1" applyAlignment="1">
      <alignment vertical="center"/>
    </xf>
    <xf numFmtId="170" fontId="3" fillId="2" borderId="9" xfId="1" applyNumberFormat="1" applyFont="1" applyFill="1" applyBorder="1" applyAlignment="1">
      <alignment vertical="center"/>
    </xf>
    <xf numFmtId="170" fontId="3" fillId="2" borderId="13" xfId="1" applyNumberFormat="1" applyFont="1" applyFill="1" applyBorder="1" applyAlignment="1">
      <alignment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8" fontId="3" fillId="2" borderId="2" xfId="2" applyNumberFormat="1" applyFont="1" applyFill="1" applyBorder="1" applyAlignment="1">
      <alignment vertical="center"/>
    </xf>
    <xf numFmtId="168" fontId="3" fillId="2" borderId="9" xfId="2" applyNumberFormat="1" applyFont="1" applyFill="1" applyBorder="1" applyAlignment="1">
      <alignment vertical="center"/>
    </xf>
    <xf numFmtId="168" fontId="3" fillId="2" borderId="13" xfId="2" applyNumberFormat="1" applyFont="1" applyFill="1" applyBorder="1" applyAlignment="1">
      <alignment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8" fillId="5" borderId="3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0" fontId="28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70" fontId="18" fillId="2" borderId="9" xfId="1" quotePrefix="1" applyNumberFormat="1" applyFont="1" applyFill="1" applyBorder="1" applyAlignment="1">
      <alignment horizontal="center" vertical="center"/>
    </xf>
    <xf numFmtId="170" fontId="18" fillId="2" borderId="13" xfId="1" quotePrefix="1" applyNumberFormat="1" applyFont="1" applyFill="1" applyBorder="1" applyAlignment="1">
      <alignment horizontal="center"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1" fillId="0" borderId="3" xfId="3" quotePrefix="1" applyNumberFormat="1" applyFont="1" applyFill="1" applyBorder="1" applyAlignment="1">
      <alignment horizontal="center" vertical="center"/>
    </xf>
    <xf numFmtId="168" fontId="31" fillId="0" borderId="10" xfId="3" applyNumberFormat="1" applyFont="1" applyFill="1" applyBorder="1" applyAlignment="1">
      <alignment horizontal="center" vertical="center"/>
    </xf>
    <xf numFmtId="168" fontId="31" fillId="0" borderId="6" xfId="3" applyNumberFormat="1" applyFont="1" applyFill="1" applyBorder="1" applyAlignment="1">
      <alignment horizontal="center" vertical="center"/>
    </xf>
    <xf numFmtId="0" fontId="28" fillId="6" borderId="2" xfId="1" applyFont="1" applyFill="1" applyBorder="1" applyAlignment="1">
      <alignment horizontal="center" vertical="center" wrapText="1"/>
    </xf>
    <xf numFmtId="0" fontId="28" fillId="6" borderId="13" xfId="1" applyFont="1" applyFill="1" applyBorder="1" applyAlignment="1">
      <alignment horizontal="center" vertical="center" wrapText="1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70" fontId="18" fillId="2" borderId="2" xfId="2" applyNumberFormat="1" applyFont="1" applyFill="1" applyBorder="1" applyAlignment="1">
      <alignment horizontal="right" vertical="center"/>
    </xf>
    <xf numFmtId="170" fontId="18" fillId="2" borderId="9" xfId="2" applyNumberFormat="1" applyFont="1" applyFill="1" applyBorder="1" applyAlignment="1">
      <alignment horizontal="right" vertical="center"/>
    </xf>
    <xf numFmtId="170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0" fontId="7" fillId="2" borderId="0" xfId="2" applyFont="1" applyFill="1" applyAlignment="1" applyProtection="1">
      <alignment horizontal="left" vertical="center"/>
      <protection locked="0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8" fillId="2" borderId="12" xfId="1" applyNumberFormat="1" applyFont="1" applyFill="1" applyBorder="1" applyAlignment="1">
      <alignment horizontal="right" vertical="center"/>
    </xf>
    <xf numFmtId="170" fontId="18" fillId="2" borderId="2" xfId="2" quotePrefix="1" applyNumberFormat="1" applyFont="1" applyFill="1" applyBorder="1" applyAlignment="1">
      <alignment horizontal="right" vertical="center"/>
    </xf>
    <xf numFmtId="170" fontId="31" fillId="0" borderId="3" xfId="3" quotePrefix="1" applyNumberFormat="1" applyFont="1" applyFill="1" applyBorder="1" applyAlignment="1">
      <alignment horizontal="center" vertical="center"/>
    </xf>
    <xf numFmtId="170" fontId="31" fillId="0" borderId="10" xfId="3" applyNumberFormat="1" applyFont="1" applyFill="1" applyBorder="1" applyAlignment="1">
      <alignment horizontal="center" vertical="center"/>
    </xf>
    <xf numFmtId="170" fontId="31" fillId="0" borderId="6" xfId="3" applyNumberFormat="1" applyFont="1" applyFill="1" applyBorder="1" applyAlignment="1">
      <alignment horizontal="center" vertical="center"/>
    </xf>
    <xf numFmtId="170" fontId="3" fillId="2" borderId="3" xfId="1" applyNumberFormat="1" applyFont="1" applyFill="1" applyBorder="1" applyAlignment="1">
      <alignment horizontal="center" vertical="center"/>
    </xf>
    <xf numFmtId="170" fontId="3" fillId="2" borderId="10" xfId="1" applyNumberFormat="1" applyFont="1" applyFill="1" applyBorder="1" applyAlignment="1">
      <alignment horizontal="center" vertical="center"/>
    </xf>
    <xf numFmtId="170" fontId="3" fillId="2" borderId="6" xfId="1" applyNumberFormat="1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8" fillId="7" borderId="2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171" fontId="18" fillId="2" borderId="9" xfId="1" applyNumberFormat="1" applyFont="1" applyFill="1" applyBorder="1" applyAlignment="1">
      <alignment horizontal="center" vertical="center"/>
    </xf>
    <xf numFmtId="171" fontId="18" fillId="2" borderId="13" xfId="1" applyNumberFormat="1" applyFont="1" applyFill="1" applyBorder="1" applyAlignment="1">
      <alignment horizontal="center" vertical="center"/>
    </xf>
    <xf numFmtId="0" fontId="28" fillId="7" borderId="4" xfId="2" applyFont="1" applyFill="1" applyBorder="1" applyAlignment="1">
      <alignment horizontal="center" vertical="center" wrapText="1"/>
    </xf>
    <xf numFmtId="0" fontId="28" fillId="7" borderId="7" xfId="2" applyFont="1" applyFill="1" applyBorder="1" applyAlignment="1">
      <alignment horizontal="center" vertical="center" wrapText="1"/>
    </xf>
    <xf numFmtId="0" fontId="20" fillId="2" borderId="0" xfId="2" applyFont="1" applyFill="1" applyAlignment="1" applyProtection="1">
      <alignment horizontal="left" vertical="top" wrapText="1"/>
      <protection locked="0"/>
    </xf>
    <xf numFmtId="171" fontId="18" fillId="2" borderId="9" xfId="1" quotePrefix="1" applyNumberFormat="1" applyFont="1" applyFill="1" applyBorder="1" applyAlignment="1">
      <alignment horizontal="right" vertical="center"/>
    </xf>
    <xf numFmtId="171" fontId="18" fillId="2" borderId="9" xfId="1" applyNumberFormat="1" applyFont="1" applyFill="1" applyBorder="1" applyAlignment="1">
      <alignment horizontal="right" vertical="center"/>
    </xf>
    <xf numFmtId="171" fontId="18" fillId="2" borderId="13" xfId="1" applyNumberFormat="1" applyFont="1" applyFill="1" applyBorder="1" applyAlignment="1">
      <alignment horizontal="right" vertical="center"/>
    </xf>
    <xf numFmtId="171" fontId="18" fillId="2" borderId="1" xfId="1" applyNumberFormat="1" applyFont="1" applyFill="1" applyBorder="1" applyAlignment="1">
      <alignment horizontal="right" vertical="center"/>
    </xf>
    <xf numFmtId="171" fontId="18" fillId="2" borderId="12" xfId="1" applyNumberFormat="1" applyFont="1" applyFill="1" applyBorder="1" applyAlignment="1">
      <alignment horizontal="right" vertical="center"/>
    </xf>
    <xf numFmtId="169" fontId="31" fillId="0" borderId="3" xfId="3" quotePrefix="1" applyNumberFormat="1" applyFont="1" applyFill="1" applyBorder="1" applyAlignment="1">
      <alignment horizontal="center" vertical="center"/>
    </xf>
    <xf numFmtId="169" fontId="31" fillId="0" borderId="10" xfId="3" applyNumberFormat="1" applyFont="1" applyFill="1" applyBorder="1" applyAlignment="1">
      <alignment horizontal="center" vertical="center"/>
    </xf>
    <xf numFmtId="169" fontId="31" fillId="0" borderId="6" xfId="3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68"/>
  <sheetViews>
    <sheetView tabSelected="1" zoomScaleNormal="100" workbookViewId="0">
      <selection activeCell="B19" sqref="B19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9" width="9.7109375" style="1" hidden="1" customWidth="1" outlineLevel="1"/>
    <col min="10" max="10" width="16.7109375" style="31" customWidth="1" collapsed="1"/>
    <col min="11" max="12" width="16.7109375" style="31" customWidth="1"/>
    <col min="13" max="15" width="9.7109375" style="1" hidden="1" customWidth="1" outlineLevel="1"/>
    <col min="16" max="17" width="9.7109375" style="23" hidden="1" customWidth="1" outlineLevel="1"/>
    <col min="18" max="18" width="16.140625" style="1" customWidth="1" collapsed="1"/>
    <col min="19" max="20" width="13.28515625" style="23" customWidth="1"/>
    <col min="21" max="16384" width="9.140625" style="1"/>
  </cols>
  <sheetData>
    <row r="1" spans="1:255" s="23" customFormat="1" ht="14.25" customHeight="1" x14ac:dyDescent="0.2">
      <c r="B1" s="23" t="s">
        <v>21</v>
      </c>
      <c r="H1" s="33"/>
      <c r="I1" s="33"/>
      <c r="J1" s="33"/>
    </row>
    <row r="2" spans="1:255" s="56" customFormat="1" ht="15" customHeight="1" x14ac:dyDescent="0.2">
      <c r="B2" s="118" t="s">
        <v>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55" s="56" customFormat="1" ht="15" customHeight="1" x14ac:dyDescent="0.2">
      <c r="B3" s="23" t="s">
        <v>5</v>
      </c>
      <c r="C3" s="23"/>
      <c r="D3" s="23"/>
      <c r="E3" s="23"/>
      <c r="F3" s="23"/>
      <c r="G3" s="23"/>
      <c r="H3" s="57"/>
      <c r="I3" s="57"/>
      <c r="J3" s="57"/>
    </row>
    <row r="4" spans="1:255" x14ac:dyDescent="0.2">
      <c r="U4" s="6"/>
    </row>
    <row r="5" spans="1:255" ht="15" customHeight="1" x14ac:dyDescent="0.2">
      <c r="B5" s="5" t="s">
        <v>44</v>
      </c>
      <c r="C5" s="10"/>
      <c r="D5" s="11"/>
      <c r="E5" s="11"/>
      <c r="F5" s="11"/>
      <c r="G5" s="10"/>
      <c r="H5" s="10"/>
      <c r="I5" s="12"/>
      <c r="J5" s="32"/>
      <c r="K5" s="59" t="s">
        <v>42</v>
      </c>
      <c r="U5" s="6"/>
    </row>
    <row r="6" spans="1:255" x14ac:dyDescent="0.2">
      <c r="B6" s="6"/>
      <c r="C6" s="6"/>
      <c r="D6" s="13"/>
      <c r="E6" s="13"/>
      <c r="F6" s="13"/>
      <c r="G6" s="6"/>
      <c r="H6" s="6"/>
      <c r="I6" s="6"/>
      <c r="U6" s="6"/>
    </row>
    <row r="7" spans="1:255" ht="14.25" customHeight="1" x14ac:dyDescent="0.2">
      <c r="B7" s="131" t="s">
        <v>41</v>
      </c>
      <c r="C7" s="132"/>
      <c r="D7" s="133"/>
      <c r="E7" s="133"/>
      <c r="F7" s="133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4"/>
    </row>
    <row r="8" spans="1:255" customFormat="1" ht="16.5" customHeight="1" x14ac:dyDescent="0.2">
      <c r="A8" s="23"/>
      <c r="B8" s="140" t="s">
        <v>29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9" spans="1:255" customFormat="1" ht="15" customHeight="1" x14ac:dyDescent="0.2">
      <c r="A9" s="23"/>
      <c r="B9" s="143" t="s">
        <v>20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5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</row>
    <row r="10" spans="1:255" customFormat="1" ht="15" customHeight="1" x14ac:dyDescent="0.25">
      <c r="A10" s="23"/>
      <c r="B10" s="146" t="s">
        <v>22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8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</row>
    <row r="11" spans="1:255" customFormat="1" ht="17.25" customHeight="1" x14ac:dyDescent="0.2">
      <c r="A11" s="23"/>
      <c r="B11" s="152" t="s">
        <v>43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4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</row>
    <row r="12" spans="1:255" customFormat="1" ht="15" customHeight="1" x14ac:dyDescent="0.2">
      <c r="A12" s="23"/>
      <c r="B12" s="149" t="s">
        <v>6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1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5" customFormat="1" ht="15" customHeight="1" x14ac:dyDescent="0.2">
      <c r="A13" s="23"/>
      <c r="B13" s="143" t="s">
        <v>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5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5" customFormat="1" ht="15" customHeight="1" x14ac:dyDescent="0.2">
      <c r="A14" s="23"/>
      <c r="B14" s="152" t="s">
        <v>8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</row>
    <row r="15" spans="1:255" customForma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33"/>
      <c r="K15" s="33"/>
      <c r="L15" s="3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</row>
    <row r="16" spans="1:255" customFormat="1" ht="57" customHeight="1" x14ac:dyDescent="0.2">
      <c r="A16" s="23"/>
      <c r="B16" s="159" t="s">
        <v>30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</row>
    <row r="17" spans="2:33" ht="14.25" customHeight="1" x14ac:dyDescent="0.2">
      <c r="B17" s="58" t="s">
        <v>31</v>
      </c>
      <c r="C17" s="14"/>
      <c r="D17" s="14"/>
      <c r="E17" s="14"/>
      <c r="F17" s="65"/>
      <c r="G17" s="65"/>
      <c r="H17" s="65"/>
      <c r="I17" s="65"/>
      <c r="J17" s="66"/>
      <c r="K17" s="66"/>
      <c r="L17" s="66"/>
      <c r="M17" s="67"/>
      <c r="N17" s="67"/>
      <c r="O17" s="67"/>
      <c r="P17" s="69"/>
      <c r="Q17" s="69"/>
      <c r="R17" s="68"/>
      <c r="S17" s="69"/>
      <c r="T17" s="69"/>
    </row>
    <row r="18" spans="2:33" s="2" customFormat="1" ht="23.25" customHeight="1" x14ac:dyDescent="0.2">
      <c r="B18" s="55" t="s">
        <v>48</v>
      </c>
      <c r="C18" s="83" t="s">
        <v>36</v>
      </c>
      <c r="D18" s="84"/>
      <c r="E18" s="85"/>
      <c r="F18" s="29" t="s">
        <v>37</v>
      </c>
      <c r="G18" s="29" t="s">
        <v>38</v>
      </c>
      <c r="H18" s="29" t="s">
        <v>40</v>
      </c>
      <c r="I18" s="29" t="s">
        <v>39</v>
      </c>
      <c r="J18" s="86" t="s">
        <v>9</v>
      </c>
      <c r="K18" s="87"/>
      <c r="L18" s="88"/>
      <c r="M18" s="135" t="s">
        <v>12</v>
      </c>
      <c r="N18" s="135" t="s">
        <v>13</v>
      </c>
      <c r="O18" s="135" t="s">
        <v>14</v>
      </c>
      <c r="P18" s="135" t="s">
        <v>0</v>
      </c>
      <c r="Q18" s="135" t="s">
        <v>1</v>
      </c>
      <c r="R18" s="137" t="s">
        <v>10</v>
      </c>
      <c r="S18" s="139" t="s">
        <v>27</v>
      </c>
      <c r="T18" s="139"/>
    </row>
    <row r="19" spans="2:33" s="2" customFormat="1" ht="18.75" x14ac:dyDescent="0.2">
      <c r="B19" s="70" t="s">
        <v>17</v>
      </c>
      <c r="C19" s="4" t="s">
        <v>2</v>
      </c>
      <c r="D19" s="4" t="s">
        <v>3</v>
      </c>
      <c r="E19" s="4" t="s">
        <v>4</v>
      </c>
      <c r="F19" s="16"/>
      <c r="G19" s="16"/>
      <c r="H19" s="16"/>
      <c r="I19" s="16"/>
      <c r="J19" s="17" t="s">
        <v>2</v>
      </c>
      <c r="K19" s="18" t="s">
        <v>3</v>
      </c>
      <c r="L19" s="19" t="s">
        <v>4</v>
      </c>
      <c r="M19" s="136"/>
      <c r="N19" s="136"/>
      <c r="O19" s="136"/>
      <c r="P19" s="136"/>
      <c r="Q19" s="136"/>
      <c r="R19" s="138"/>
      <c r="S19" s="54" t="s">
        <v>25</v>
      </c>
      <c r="T19" s="54" t="s">
        <v>26</v>
      </c>
    </row>
    <row r="20" spans="2:33" s="3" customFormat="1" ht="14.25" customHeight="1" x14ac:dyDescent="0.2">
      <c r="B20" s="27" t="s">
        <v>46</v>
      </c>
      <c r="C20" s="60">
        <v>0.16962110000000002</v>
      </c>
      <c r="D20" s="60">
        <v>0.18632240000000003</v>
      </c>
      <c r="E20" s="60">
        <v>0.16748160000000001</v>
      </c>
      <c r="F20" s="60">
        <v>3.8463700000000003E-2</v>
      </c>
      <c r="G20" s="160">
        <v>4.4999999999999999E-4</v>
      </c>
      <c r="H20" s="155">
        <v>2.8129999999999999E-2</v>
      </c>
      <c r="I20" s="163"/>
      <c r="J20" s="62">
        <f>IF(C20&lt;&gt;"",C20+$F20+$G20+$H20,"disp. da 1/08/2026")</f>
        <v>0.23666480000000001</v>
      </c>
      <c r="K20" s="62">
        <f>IF(D20&lt;&gt;"",D20+$F$20+$G$20+$H$20,J20)</f>
        <v>0.25336610000000004</v>
      </c>
      <c r="L20" s="62">
        <f>IF(E20&lt;&gt;"",E20+$F$20+$G$20+$H$20,J20)</f>
        <v>0.23452529999999999</v>
      </c>
      <c r="M20" s="111">
        <f>0.068/100</f>
        <v>6.8000000000000005E-4</v>
      </c>
      <c r="N20" s="111">
        <f>1.19/100</f>
        <v>1.1899999999999999E-2</v>
      </c>
      <c r="O20" s="117" t="s">
        <v>11</v>
      </c>
      <c r="P20" s="111">
        <f>0.276/100</f>
        <v>2.7600000000000003E-3</v>
      </c>
      <c r="Q20" s="111">
        <f>0.007/100</f>
        <v>7.0000000000000007E-5</v>
      </c>
      <c r="R20" s="77"/>
      <c r="S20" s="80"/>
      <c r="T20" s="80"/>
      <c r="U20" s="2"/>
      <c r="V20" s="2"/>
      <c r="W20" s="2"/>
      <c r="X20" s="2"/>
      <c r="Y20" s="2"/>
      <c r="Z20" s="7"/>
      <c r="AA20" s="7"/>
      <c r="AB20" s="7"/>
      <c r="AC20" s="2"/>
      <c r="AD20" s="2"/>
      <c r="AE20" s="2"/>
      <c r="AF20" s="2"/>
      <c r="AG20" s="2"/>
    </row>
    <row r="21" spans="2:33" s="2" customFormat="1" ht="14.25" customHeight="1" x14ac:dyDescent="0.2">
      <c r="B21" s="28" t="s">
        <v>47</v>
      </c>
      <c r="C21" s="60">
        <v>0.19196760000000002</v>
      </c>
      <c r="D21" s="60">
        <v>0.22478830000000002</v>
      </c>
      <c r="E21" s="60">
        <v>0.18888760000000002</v>
      </c>
      <c r="F21" s="60">
        <v>1.8467900000000002E-2</v>
      </c>
      <c r="G21" s="161"/>
      <c r="H21" s="155"/>
      <c r="I21" s="163"/>
      <c r="J21" s="62">
        <f>IF(C21&lt;&gt;"",C21+$F21+$G20+$H20,"disp. da 1/09/2026")</f>
        <v>0.23901550000000002</v>
      </c>
      <c r="K21" s="62">
        <f>IF(D21&lt;&gt;"",D21+$F$21+$G$20+$H$20,J21)</f>
        <v>0.27183620000000003</v>
      </c>
      <c r="L21" s="62">
        <f>IF(E21&lt;&gt;"",E21+$F$21+$G$20+$H$20,J21)</f>
        <v>0.23593550000000002</v>
      </c>
      <c r="M21" s="112"/>
      <c r="N21" s="112"/>
      <c r="O21" s="112"/>
      <c r="P21" s="112"/>
      <c r="Q21" s="112"/>
      <c r="R21" s="78">
        <f>M20+N20+P20+Q20</f>
        <v>1.541E-2</v>
      </c>
      <c r="S21" s="81">
        <f>3.1881/100</f>
        <v>3.1881E-2</v>
      </c>
      <c r="T21" s="81">
        <f>0.1616/100</f>
        <v>1.616E-3</v>
      </c>
      <c r="Z21" s="7"/>
      <c r="AA21" s="7"/>
      <c r="AB21" s="7"/>
    </row>
    <row r="22" spans="2:33" s="2" customFormat="1" ht="14.25" customHeight="1" x14ac:dyDescent="0.2">
      <c r="B22" s="28" t="s">
        <v>45</v>
      </c>
      <c r="C22" s="60"/>
      <c r="D22" s="60"/>
      <c r="E22" s="60"/>
      <c r="F22" s="60">
        <v>1.5067800000000003E-2</v>
      </c>
      <c r="G22" s="162"/>
      <c r="H22" s="156"/>
      <c r="I22" s="164"/>
      <c r="J22" s="62" t="str">
        <f>IF(C22&lt;&gt;"",C22+$F22+$G20+$H20,"disp. da 1/10/2026")</f>
        <v>disp. da 1/10/2026</v>
      </c>
      <c r="K22" s="62" t="str">
        <f>IF(D22&lt;&gt;"",D22+$F$22+$G$20+$H$20,J22)</f>
        <v>disp. da 1/10/2026</v>
      </c>
      <c r="L22" s="62" t="str">
        <f>IF(E22&lt;&gt;"",E22+$F$22+$G$20+$H$20,J22)</f>
        <v>disp. da 1/10/2026</v>
      </c>
      <c r="M22" s="113"/>
      <c r="N22" s="113"/>
      <c r="O22" s="113"/>
      <c r="P22" s="113"/>
      <c r="Q22" s="113"/>
      <c r="R22" s="79"/>
      <c r="S22" s="82"/>
      <c r="T22" s="82"/>
      <c r="Z22" s="7"/>
      <c r="AA22" s="7"/>
      <c r="AB22" s="7"/>
    </row>
    <row r="23" spans="2:33" s="2" customFormat="1" ht="14.25" customHeight="1" x14ac:dyDescent="0.2">
      <c r="B23" s="20" t="s">
        <v>18</v>
      </c>
      <c r="C23" s="61"/>
      <c r="D23" s="61"/>
      <c r="E23" s="61"/>
      <c r="F23" s="61"/>
      <c r="G23" s="61"/>
      <c r="H23" s="61"/>
      <c r="I23" s="61">
        <v>30.382100000000001</v>
      </c>
      <c r="J23" s="98">
        <f>I23</f>
        <v>30.382100000000001</v>
      </c>
      <c r="K23" s="99"/>
      <c r="L23" s="100"/>
      <c r="M23" s="36">
        <f>534.71/100</f>
        <v>5.3471000000000002</v>
      </c>
      <c r="N23" s="37" t="s">
        <v>11</v>
      </c>
      <c r="O23" s="36">
        <f>(1968.26+216.43)/100</f>
        <v>21.846900000000002</v>
      </c>
      <c r="P23" s="38" t="s">
        <v>11</v>
      </c>
      <c r="Q23" s="39">
        <f>168.24/100</f>
        <v>1.6824000000000001</v>
      </c>
      <c r="R23" s="51">
        <f>M23+O23+Q23</f>
        <v>28.876400000000004</v>
      </c>
      <c r="S23" s="53">
        <f>1299.24/100</f>
        <v>12.9924</v>
      </c>
      <c r="T23" s="52">
        <f>302.76/100</f>
        <v>3.0276000000000001</v>
      </c>
      <c r="Z23" s="7"/>
      <c r="AA23" s="7"/>
      <c r="AB23" s="7"/>
    </row>
    <row r="24" spans="2:33" s="2" customFormat="1" ht="14.25" customHeight="1" x14ac:dyDescent="0.2">
      <c r="B24" s="20" t="s">
        <v>19</v>
      </c>
      <c r="C24" s="30"/>
      <c r="D24" s="30"/>
      <c r="E24" s="30"/>
      <c r="F24" s="30"/>
      <c r="G24" s="30"/>
      <c r="H24" s="30"/>
      <c r="I24" s="30"/>
      <c r="J24" s="165" t="s">
        <v>11</v>
      </c>
      <c r="K24" s="166"/>
      <c r="L24" s="167"/>
      <c r="M24" s="36">
        <f>3292.97/100</f>
        <v>32.929699999999997</v>
      </c>
      <c r="N24" s="37" t="s">
        <v>11</v>
      </c>
      <c r="O24" s="38" t="s">
        <v>11</v>
      </c>
      <c r="P24" s="38" t="s">
        <v>11</v>
      </c>
      <c r="Q24" s="38">
        <f>0/100</f>
        <v>0</v>
      </c>
      <c r="R24" s="51">
        <f>M24</f>
        <v>32.929699999999997</v>
      </c>
      <c r="S24" s="53">
        <f>1481.64/100</f>
        <v>14.816400000000002</v>
      </c>
      <c r="T24" s="52">
        <f>345.24/100</f>
        <v>3.4523999999999999</v>
      </c>
      <c r="Z24" s="7"/>
      <c r="AA24" s="7"/>
      <c r="AB24" s="7"/>
    </row>
    <row r="25" spans="2:33" ht="25.5" customHeight="1" x14ac:dyDescent="0.2">
      <c r="B25" s="21" t="s">
        <v>15</v>
      </c>
      <c r="C25" s="9"/>
      <c r="D25" s="9"/>
      <c r="E25" s="9"/>
      <c r="F25" s="9"/>
      <c r="G25" s="9"/>
      <c r="H25" s="9"/>
      <c r="I25" s="9"/>
      <c r="J25" s="93" t="s">
        <v>16</v>
      </c>
      <c r="K25" s="94"/>
      <c r="L25" s="94"/>
      <c r="M25" s="94"/>
      <c r="N25" s="94"/>
      <c r="O25" s="94"/>
      <c r="P25" s="94"/>
      <c r="Q25" s="94"/>
      <c r="R25" s="94"/>
      <c r="S25" s="94"/>
      <c r="T25" s="95"/>
    </row>
    <row r="27" spans="2:33" ht="14.25" customHeight="1" x14ac:dyDescent="0.2">
      <c r="B27" s="58" t="s">
        <v>32</v>
      </c>
      <c r="C27" s="14"/>
      <c r="D27" s="14"/>
      <c r="E27" s="14"/>
      <c r="F27" s="14"/>
      <c r="G27" s="14"/>
      <c r="H27" s="14"/>
      <c r="I27" s="14"/>
    </row>
    <row r="28" spans="2:33" s="2" customFormat="1" ht="23.25" customHeight="1" x14ac:dyDescent="0.2">
      <c r="B28" s="55" t="str">
        <f>B18</f>
        <v>1 Luglio - 30 Settembre 2026</v>
      </c>
      <c r="C28" s="83" t="s">
        <v>36</v>
      </c>
      <c r="D28" s="84"/>
      <c r="E28" s="85"/>
      <c r="F28" s="29" t="s">
        <v>37</v>
      </c>
      <c r="G28" s="29" t="s">
        <v>38</v>
      </c>
      <c r="H28" s="29" t="s">
        <v>40</v>
      </c>
      <c r="I28" s="29" t="s">
        <v>39</v>
      </c>
      <c r="J28" s="86" t="s">
        <v>9</v>
      </c>
      <c r="K28" s="87"/>
      <c r="L28" s="88"/>
      <c r="M28" s="89" t="s">
        <v>12</v>
      </c>
      <c r="N28" s="89" t="s">
        <v>13</v>
      </c>
      <c r="O28" s="89" t="s">
        <v>14</v>
      </c>
      <c r="P28" s="91" t="s">
        <v>0</v>
      </c>
      <c r="Q28" s="91" t="s">
        <v>1</v>
      </c>
      <c r="R28" s="104" t="s">
        <v>10</v>
      </c>
      <c r="S28" s="157" t="s">
        <v>27</v>
      </c>
      <c r="T28" s="158"/>
    </row>
    <row r="29" spans="2:33" s="2" customFormat="1" ht="18.75" x14ac:dyDescent="0.2">
      <c r="B29" s="15" t="s">
        <v>17</v>
      </c>
      <c r="C29" s="4" t="s">
        <v>2</v>
      </c>
      <c r="D29" s="4" t="s">
        <v>3</v>
      </c>
      <c r="E29" s="4" t="s">
        <v>4</v>
      </c>
      <c r="F29" s="16"/>
      <c r="G29" s="16"/>
      <c r="H29" s="16"/>
      <c r="I29" s="16"/>
      <c r="J29" s="17" t="s">
        <v>2</v>
      </c>
      <c r="K29" s="18" t="s">
        <v>3</v>
      </c>
      <c r="L29" s="19" t="s">
        <v>4</v>
      </c>
      <c r="M29" s="90"/>
      <c r="N29" s="90"/>
      <c r="O29" s="90"/>
      <c r="P29" s="92"/>
      <c r="Q29" s="92"/>
      <c r="R29" s="105"/>
      <c r="S29" s="54" t="s">
        <v>25</v>
      </c>
      <c r="T29" s="54" t="s">
        <v>26</v>
      </c>
    </row>
    <row r="30" spans="2:33" s="3" customFormat="1" ht="14.25" customHeight="1" x14ac:dyDescent="0.2">
      <c r="B30" s="27" t="str">
        <f>B20</f>
        <v>Luglio 2026</v>
      </c>
      <c r="C30" s="40">
        <f>IF(C20=0,"",C20)</f>
        <v>0.16962110000000002</v>
      </c>
      <c r="D30" s="40">
        <f t="shared" ref="D30:E30" si="0">IF(D20=0,"",D20)</f>
        <v>0.18632240000000003</v>
      </c>
      <c r="E30" s="40">
        <f t="shared" si="0"/>
        <v>0.16748160000000001</v>
      </c>
      <c r="F30" s="40">
        <f t="shared" ref="F30:H30" si="1">F20</f>
        <v>3.8463700000000003E-2</v>
      </c>
      <c r="G30" s="119">
        <f t="shared" si="1"/>
        <v>4.4999999999999999E-4</v>
      </c>
      <c r="H30" s="96">
        <f t="shared" si="1"/>
        <v>2.8129999999999999E-2</v>
      </c>
      <c r="I30" s="122"/>
      <c r="J30" s="48">
        <f>IF(C30&lt;&gt;"",C30+$F30+$G30+$H30,J20)</f>
        <v>0.23666480000000001</v>
      </c>
      <c r="K30" s="48">
        <f t="shared" ref="K30:L30" si="2">IF(D30&lt;&gt;"",D30+$F30+$G30+$H30,K20)</f>
        <v>0.25336610000000004</v>
      </c>
      <c r="L30" s="48">
        <f t="shared" si="2"/>
        <v>0.23452529999999999</v>
      </c>
      <c r="M30" s="111">
        <f>0.068/100</f>
        <v>6.8000000000000005E-4</v>
      </c>
      <c r="N30" s="114">
        <f>$N$20</f>
        <v>1.1899999999999999E-2</v>
      </c>
      <c r="O30" s="124" t="s">
        <v>11</v>
      </c>
      <c r="P30" s="114">
        <f>$P$20</f>
        <v>2.7600000000000003E-3</v>
      </c>
      <c r="Q30" s="114">
        <f>$Q$20</f>
        <v>7.0000000000000007E-5</v>
      </c>
      <c r="R30" s="74"/>
      <c r="S30" s="71"/>
      <c r="T30" s="71"/>
      <c r="U30" s="2"/>
      <c r="V30" s="2"/>
      <c r="W30" s="2"/>
      <c r="X30" s="2"/>
      <c r="Y30" s="7"/>
      <c r="Z30" s="7"/>
      <c r="AA30" s="7"/>
      <c r="AB30" s="2"/>
      <c r="AC30" s="2"/>
      <c r="AD30" s="2"/>
      <c r="AE30" s="2"/>
      <c r="AF30" s="2"/>
      <c r="AG30" s="2"/>
    </row>
    <row r="31" spans="2:33" s="2" customFormat="1" ht="14.25" customHeight="1" x14ac:dyDescent="0.2">
      <c r="B31" s="27" t="str">
        <f>B21</f>
        <v>Agosto 2026</v>
      </c>
      <c r="C31" s="40">
        <f t="shared" ref="C31:E31" si="3">IF(C21=0,"",C21)</f>
        <v>0.19196760000000002</v>
      </c>
      <c r="D31" s="40">
        <f t="shared" si="3"/>
        <v>0.22478830000000002</v>
      </c>
      <c r="E31" s="40">
        <f t="shared" si="3"/>
        <v>0.18888760000000002</v>
      </c>
      <c r="F31" s="40">
        <f t="shared" ref="F31:G31" si="4">F21</f>
        <v>1.8467900000000002E-2</v>
      </c>
      <c r="G31" s="120">
        <f t="shared" si="4"/>
        <v>0</v>
      </c>
      <c r="H31" s="96"/>
      <c r="I31" s="122"/>
      <c r="J31" s="48">
        <f>IF(C31&lt;&gt;"",C31+$F31+$G30+$H30,J21)</f>
        <v>0.23901550000000002</v>
      </c>
      <c r="K31" s="48">
        <f t="shared" ref="K31:L31" si="5">IF(D31&lt;&gt;"",D31+$F31+$G30+$H30,K21)</f>
        <v>0.27183620000000003</v>
      </c>
      <c r="L31" s="48">
        <f t="shared" si="5"/>
        <v>0.23593550000000002</v>
      </c>
      <c r="M31" s="112"/>
      <c r="N31" s="115"/>
      <c r="O31" s="115"/>
      <c r="P31" s="115"/>
      <c r="Q31" s="115"/>
      <c r="R31" s="75">
        <f>M30+N30+P30+Q30</f>
        <v>1.541E-2</v>
      </c>
      <c r="S31" s="72">
        <f>S21</f>
        <v>3.1881E-2</v>
      </c>
      <c r="T31" s="72">
        <f>T21</f>
        <v>1.616E-3</v>
      </c>
      <c r="Y31" s="7"/>
      <c r="Z31" s="7"/>
      <c r="AA31" s="7"/>
    </row>
    <row r="32" spans="2:33" s="2" customFormat="1" ht="14.25" customHeight="1" x14ac:dyDescent="0.2">
      <c r="B32" s="27" t="str">
        <f>B22</f>
        <v>Settembre 2026</v>
      </c>
      <c r="C32" s="40" t="str">
        <f t="shared" ref="C32:E32" si="6">IF(C22=0,"",C22)</f>
        <v/>
      </c>
      <c r="D32" s="40" t="str">
        <f t="shared" si="6"/>
        <v/>
      </c>
      <c r="E32" s="40" t="str">
        <f t="shared" si="6"/>
        <v/>
      </c>
      <c r="F32" s="40">
        <f t="shared" ref="F32:G32" si="7">F22</f>
        <v>1.5067800000000003E-2</v>
      </c>
      <c r="G32" s="121">
        <f t="shared" si="7"/>
        <v>0</v>
      </c>
      <c r="H32" s="97"/>
      <c r="I32" s="123"/>
      <c r="J32" s="48" t="str">
        <f>IF(C32&lt;&gt;"",C32+$F32+$G30+$H30,J22)</f>
        <v>disp. da 1/10/2026</v>
      </c>
      <c r="K32" s="48" t="str">
        <f t="shared" ref="K32" si="8">IF(D32&lt;&gt;"",D32+$F32+$G30+$H30,K22)</f>
        <v>disp. da 1/10/2026</v>
      </c>
      <c r="L32" s="48" t="str">
        <f>IF(E32&lt;&gt;"",E32+$F32+$G30+$H30,L22)</f>
        <v>disp. da 1/10/2026</v>
      </c>
      <c r="M32" s="113"/>
      <c r="N32" s="116"/>
      <c r="O32" s="116"/>
      <c r="P32" s="116"/>
      <c r="Q32" s="116"/>
      <c r="R32" s="76"/>
      <c r="S32" s="73"/>
      <c r="T32" s="73"/>
      <c r="Y32" s="7"/>
      <c r="Z32" s="7"/>
      <c r="AA32" s="7"/>
    </row>
    <row r="33" spans="2:33" s="2" customFormat="1" ht="14.25" customHeight="1" x14ac:dyDescent="0.2">
      <c r="B33" s="20" t="s">
        <v>18</v>
      </c>
      <c r="C33" s="41"/>
      <c r="D33" s="41"/>
      <c r="E33" s="41"/>
      <c r="F33" s="41"/>
      <c r="G33" s="42"/>
      <c r="H33" s="41"/>
      <c r="I33" s="41">
        <f t="shared" ref="I33" si="9">I23</f>
        <v>30.382100000000001</v>
      </c>
      <c r="J33" s="128">
        <f>I33</f>
        <v>30.382100000000001</v>
      </c>
      <c r="K33" s="129"/>
      <c r="L33" s="130"/>
      <c r="M33" s="43">
        <f>534.71/100</f>
        <v>5.3471000000000002</v>
      </c>
      <c r="N33" s="44" t="s">
        <v>11</v>
      </c>
      <c r="O33" s="43">
        <f>$O$23</f>
        <v>21.846900000000002</v>
      </c>
      <c r="P33" s="41" t="s">
        <v>11</v>
      </c>
      <c r="Q33" s="45">
        <f>$Q$23</f>
        <v>1.6824000000000001</v>
      </c>
      <c r="R33" s="49">
        <f>M33+O33+Q33</f>
        <v>28.876400000000004</v>
      </c>
      <c r="S33" s="53">
        <f>S23</f>
        <v>12.9924</v>
      </c>
      <c r="T33" s="63">
        <f>T23</f>
        <v>3.0276000000000001</v>
      </c>
      <c r="Y33" s="7"/>
      <c r="Z33" s="7"/>
      <c r="AA33" s="7"/>
    </row>
    <row r="34" spans="2:33" s="2" customFormat="1" ht="14.25" customHeight="1" x14ac:dyDescent="0.2">
      <c r="B34" s="20" t="s">
        <v>19</v>
      </c>
      <c r="C34" s="41"/>
      <c r="D34" s="41"/>
      <c r="E34" s="41"/>
      <c r="F34" s="41"/>
      <c r="G34" s="41"/>
      <c r="H34" s="41"/>
      <c r="I34" s="41"/>
      <c r="J34" s="125" t="s">
        <v>11</v>
      </c>
      <c r="K34" s="126"/>
      <c r="L34" s="127"/>
      <c r="M34" s="46">
        <f>3118.74/100</f>
        <v>31.187399999999997</v>
      </c>
      <c r="N34" s="44" t="s">
        <v>11</v>
      </c>
      <c r="O34" s="41" t="s">
        <v>11</v>
      </c>
      <c r="P34" s="41" t="s">
        <v>11</v>
      </c>
      <c r="Q34" s="41">
        <f>$Q$24</f>
        <v>0</v>
      </c>
      <c r="R34" s="49">
        <f>M34</f>
        <v>31.187399999999997</v>
      </c>
      <c r="S34" s="53">
        <f>1403.28/100</f>
        <v>14.0328</v>
      </c>
      <c r="T34" s="50">
        <f>327/100</f>
        <v>3.27</v>
      </c>
      <c r="Y34" s="7"/>
      <c r="Z34" s="7"/>
      <c r="AA34" s="7"/>
    </row>
    <row r="35" spans="2:33" ht="25.5" customHeight="1" x14ac:dyDescent="0.2">
      <c r="B35" s="21" t="s">
        <v>15</v>
      </c>
      <c r="C35" s="9"/>
      <c r="D35" s="9"/>
      <c r="E35" s="9"/>
      <c r="F35" s="9"/>
      <c r="G35" s="9"/>
      <c r="H35" s="9"/>
      <c r="I35" s="9"/>
      <c r="J35" s="93" t="s">
        <v>16</v>
      </c>
      <c r="K35" s="94"/>
      <c r="L35" s="94"/>
      <c r="M35" s="94"/>
      <c r="N35" s="94"/>
      <c r="O35" s="94"/>
      <c r="P35" s="94"/>
      <c r="Q35" s="94"/>
      <c r="R35" s="94"/>
      <c r="S35" s="94"/>
      <c r="T35" s="95"/>
    </row>
    <row r="37" spans="2:33" ht="14.25" customHeight="1" x14ac:dyDescent="0.2">
      <c r="B37" s="58" t="s">
        <v>33</v>
      </c>
      <c r="C37" s="14"/>
      <c r="D37" s="14"/>
      <c r="E37" s="14"/>
      <c r="F37" s="14"/>
      <c r="G37" s="14"/>
      <c r="H37" s="14"/>
      <c r="I37" s="14"/>
    </row>
    <row r="38" spans="2:33" s="2" customFormat="1" ht="23.25" customHeight="1" x14ac:dyDescent="0.2">
      <c r="B38" s="55" t="str">
        <f>B28</f>
        <v>1 Luglio - 30 Settembre 2026</v>
      </c>
      <c r="C38" s="83" t="s">
        <v>36</v>
      </c>
      <c r="D38" s="84"/>
      <c r="E38" s="85"/>
      <c r="F38" s="29" t="s">
        <v>37</v>
      </c>
      <c r="G38" s="29" t="s">
        <v>38</v>
      </c>
      <c r="H38" s="29" t="s">
        <v>40</v>
      </c>
      <c r="I38" s="29" t="s">
        <v>39</v>
      </c>
      <c r="J38" s="86" t="s">
        <v>9</v>
      </c>
      <c r="K38" s="87"/>
      <c r="L38" s="88"/>
      <c r="M38" s="89" t="s">
        <v>12</v>
      </c>
      <c r="N38" s="89" t="s">
        <v>13</v>
      </c>
      <c r="O38" s="89" t="s">
        <v>14</v>
      </c>
      <c r="P38" s="91" t="s">
        <v>0</v>
      </c>
      <c r="Q38" s="91" t="s">
        <v>1</v>
      </c>
      <c r="R38" s="104" t="s">
        <v>10</v>
      </c>
      <c r="S38" s="157" t="s">
        <v>27</v>
      </c>
      <c r="T38" s="158"/>
    </row>
    <row r="39" spans="2:33" s="2" customFormat="1" ht="18.75" x14ac:dyDescent="0.2">
      <c r="B39" s="15" t="s">
        <v>17</v>
      </c>
      <c r="C39" s="4" t="s">
        <v>2</v>
      </c>
      <c r="D39" s="4" t="s">
        <v>3</v>
      </c>
      <c r="E39" s="4" t="s">
        <v>4</v>
      </c>
      <c r="F39" s="16"/>
      <c r="G39" s="16"/>
      <c r="H39" s="16"/>
      <c r="I39" s="16"/>
      <c r="J39" s="17" t="s">
        <v>2</v>
      </c>
      <c r="K39" s="18" t="s">
        <v>3</v>
      </c>
      <c r="L39" s="19" t="s">
        <v>4</v>
      </c>
      <c r="M39" s="90"/>
      <c r="N39" s="90"/>
      <c r="O39" s="90"/>
      <c r="P39" s="92"/>
      <c r="Q39" s="92"/>
      <c r="R39" s="105"/>
      <c r="S39" s="54" t="s">
        <v>25</v>
      </c>
      <c r="T39" s="54" t="s">
        <v>26</v>
      </c>
    </row>
    <row r="40" spans="2:33" s="3" customFormat="1" ht="14.25" customHeight="1" x14ac:dyDescent="0.2">
      <c r="B40" s="27" t="str">
        <f>B30</f>
        <v>Luglio 2026</v>
      </c>
      <c r="C40" s="40">
        <f>IF(C30=0,"",C30)</f>
        <v>0.16962110000000002</v>
      </c>
      <c r="D40" s="40">
        <f t="shared" ref="D40:E40" si="10">IF(D30=0,"",D30)</f>
        <v>0.18632240000000003</v>
      </c>
      <c r="E40" s="40">
        <f t="shared" si="10"/>
        <v>0.16748160000000001</v>
      </c>
      <c r="F40" s="40">
        <f t="shared" ref="F40:G40" si="11">F30</f>
        <v>3.8463700000000003E-2</v>
      </c>
      <c r="G40" s="119">
        <f t="shared" si="11"/>
        <v>4.4999999999999999E-4</v>
      </c>
      <c r="H40" s="96">
        <f t="shared" ref="H40" si="12">H30</f>
        <v>2.8129999999999999E-2</v>
      </c>
      <c r="I40" s="122"/>
      <c r="J40" s="48">
        <f>IF(C40&lt;&gt;"",C40+$F40+$G40+$H40,J20)</f>
        <v>0.23666480000000001</v>
      </c>
      <c r="K40" s="48">
        <f t="shared" ref="K40:L40" si="13">IF(D40&lt;&gt;"",D40+$F40+$G40+$H40,K20)</f>
        <v>0.25336610000000004</v>
      </c>
      <c r="L40" s="48">
        <f t="shared" si="13"/>
        <v>0.23452529999999999</v>
      </c>
      <c r="M40" s="111">
        <f>0.068/100</f>
        <v>6.8000000000000005E-4</v>
      </c>
      <c r="N40" s="114">
        <f>$N$20</f>
        <v>1.1899999999999999E-2</v>
      </c>
      <c r="O40" s="124" t="s">
        <v>11</v>
      </c>
      <c r="P40" s="114">
        <f>$P$20</f>
        <v>2.7600000000000003E-3</v>
      </c>
      <c r="Q40" s="114">
        <f>$Q$20</f>
        <v>7.0000000000000007E-5</v>
      </c>
      <c r="R40" s="74"/>
      <c r="S40" s="71"/>
      <c r="T40" s="71"/>
      <c r="U40" s="2"/>
      <c r="V40" s="2"/>
      <c r="W40" s="2"/>
      <c r="X40" s="2"/>
      <c r="Y40" s="8"/>
      <c r="Z40" s="8"/>
      <c r="AA40" s="8"/>
      <c r="AB40" s="2"/>
      <c r="AC40" s="2"/>
      <c r="AD40" s="2"/>
      <c r="AE40" s="2"/>
      <c r="AF40" s="2"/>
      <c r="AG40" s="2"/>
    </row>
    <row r="41" spans="2:33" s="2" customFormat="1" ht="14.25" customHeight="1" x14ac:dyDescent="0.2">
      <c r="B41" s="27" t="str">
        <f>B31</f>
        <v>Agosto 2026</v>
      </c>
      <c r="C41" s="40">
        <f t="shared" ref="C41:E41" si="14">IF(C31=0,"",C31)</f>
        <v>0.19196760000000002</v>
      </c>
      <c r="D41" s="40">
        <f t="shared" si="14"/>
        <v>0.22478830000000002</v>
      </c>
      <c r="E41" s="40">
        <f t="shared" si="14"/>
        <v>0.18888760000000002</v>
      </c>
      <c r="F41" s="40">
        <f t="shared" ref="F41:G41" si="15">F31</f>
        <v>1.8467900000000002E-2</v>
      </c>
      <c r="G41" s="120">
        <f t="shared" si="15"/>
        <v>0</v>
      </c>
      <c r="H41" s="96"/>
      <c r="I41" s="122"/>
      <c r="J41" s="48">
        <f>IF(C41&lt;&gt;"",C41+$F41+$G40+$H40,J21)</f>
        <v>0.23901550000000002</v>
      </c>
      <c r="K41" s="48">
        <f t="shared" ref="K41:L41" si="16">IF(D41&lt;&gt;"",D41+$F41+$G40+$H40,K21)</f>
        <v>0.27183620000000003</v>
      </c>
      <c r="L41" s="48">
        <f t="shared" si="16"/>
        <v>0.23593550000000002</v>
      </c>
      <c r="M41" s="112"/>
      <c r="N41" s="115"/>
      <c r="O41" s="115"/>
      <c r="P41" s="115"/>
      <c r="Q41" s="115"/>
      <c r="R41" s="75">
        <f>M40+N40+P40+Q40</f>
        <v>1.541E-2</v>
      </c>
      <c r="S41" s="72">
        <f>S31</f>
        <v>3.1881E-2</v>
      </c>
      <c r="T41" s="72">
        <f>T31</f>
        <v>1.616E-3</v>
      </c>
      <c r="Y41" s="8"/>
      <c r="Z41" s="8"/>
      <c r="AA41" s="8"/>
    </row>
    <row r="42" spans="2:33" s="2" customFormat="1" ht="14.25" customHeight="1" x14ac:dyDescent="0.2">
      <c r="B42" s="27" t="str">
        <f>B32</f>
        <v>Settembre 2026</v>
      </c>
      <c r="C42" s="40" t="str">
        <f t="shared" ref="C42:E42" si="17">IF(C32=0,"",C32)</f>
        <v/>
      </c>
      <c r="D42" s="40" t="str">
        <f t="shared" si="17"/>
        <v/>
      </c>
      <c r="E42" s="40" t="str">
        <f t="shared" si="17"/>
        <v/>
      </c>
      <c r="F42" s="40">
        <f t="shared" ref="F42:G42" si="18">F32</f>
        <v>1.5067800000000003E-2</v>
      </c>
      <c r="G42" s="121">
        <f t="shared" si="18"/>
        <v>0</v>
      </c>
      <c r="H42" s="97"/>
      <c r="I42" s="123"/>
      <c r="J42" s="48" t="str">
        <f>IF(C42&lt;&gt;"",C42+$F42+$G40+$H40,J22)</f>
        <v>disp. da 1/10/2026</v>
      </c>
      <c r="K42" s="48" t="str">
        <f t="shared" ref="K42:L42" si="19">IF(D42&lt;&gt;"",D42+$F42+$G40+$H40,K22)</f>
        <v>disp. da 1/10/2026</v>
      </c>
      <c r="L42" s="48" t="str">
        <f t="shared" si="19"/>
        <v>disp. da 1/10/2026</v>
      </c>
      <c r="M42" s="113"/>
      <c r="N42" s="116"/>
      <c r="O42" s="116"/>
      <c r="P42" s="116"/>
      <c r="Q42" s="116"/>
      <c r="R42" s="76"/>
      <c r="S42" s="73"/>
      <c r="T42" s="73"/>
      <c r="Y42" s="8"/>
      <c r="Z42" s="8"/>
      <c r="AA42" s="8"/>
    </row>
    <row r="43" spans="2:33" s="2" customFormat="1" ht="14.25" customHeight="1" x14ac:dyDescent="0.2">
      <c r="B43" s="20" t="s">
        <v>18</v>
      </c>
      <c r="C43" s="41"/>
      <c r="D43" s="41"/>
      <c r="E43" s="41"/>
      <c r="F43" s="41"/>
      <c r="G43" s="42"/>
      <c r="H43" s="41"/>
      <c r="I43" s="41">
        <f t="shared" ref="I43" si="20">I33</f>
        <v>30.382100000000001</v>
      </c>
      <c r="J43" s="128">
        <f>I43</f>
        <v>30.382100000000001</v>
      </c>
      <c r="K43" s="129"/>
      <c r="L43" s="130"/>
      <c r="M43" s="43">
        <f>534.71/100</f>
        <v>5.3471000000000002</v>
      </c>
      <c r="N43" s="44" t="s">
        <v>11</v>
      </c>
      <c r="O43" s="43">
        <f>$O$23</f>
        <v>21.846900000000002</v>
      </c>
      <c r="P43" s="41" t="s">
        <v>11</v>
      </c>
      <c r="Q43" s="45">
        <f>$Q$23</f>
        <v>1.6824000000000001</v>
      </c>
      <c r="R43" s="49">
        <f>M43+O43+Q43</f>
        <v>28.876400000000004</v>
      </c>
      <c r="S43" s="53">
        <f>S23</f>
        <v>12.9924</v>
      </c>
      <c r="T43" s="63">
        <f>T23</f>
        <v>3.0276000000000001</v>
      </c>
      <c r="Y43" s="8"/>
      <c r="Z43" s="8"/>
      <c r="AA43" s="8"/>
    </row>
    <row r="44" spans="2:33" s="2" customFormat="1" ht="14.25" customHeight="1" x14ac:dyDescent="0.2">
      <c r="B44" s="20" t="s">
        <v>19</v>
      </c>
      <c r="C44" s="41"/>
      <c r="D44" s="41"/>
      <c r="E44" s="41"/>
      <c r="F44" s="41"/>
      <c r="G44" s="41"/>
      <c r="H44" s="41"/>
      <c r="I44" s="41"/>
      <c r="J44" s="125" t="s">
        <v>11</v>
      </c>
      <c r="K44" s="126"/>
      <c r="L44" s="127"/>
      <c r="M44" s="36">
        <f>3467.2/100</f>
        <v>34.671999999999997</v>
      </c>
      <c r="N44" s="44" t="s">
        <v>11</v>
      </c>
      <c r="O44" s="41" t="s">
        <v>11</v>
      </c>
      <c r="P44" s="41" t="s">
        <v>11</v>
      </c>
      <c r="Q44" s="41">
        <f>$Q$24</f>
        <v>0</v>
      </c>
      <c r="R44" s="49">
        <f>M44</f>
        <v>34.671999999999997</v>
      </c>
      <c r="S44" s="53">
        <f>1560.12/100</f>
        <v>15.601199999999999</v>
      </c>
      <c r="T44" s="50">
        <f>363.6/100</f>
        <v>3.6360000000000001</v>
      </c>
      <c r="Y44" s="8"/>
      <c r="Z44" s="8"/>
      <c r="AA44" s="8"/>
    </row>
    <row r="45" spans="2:33" ht="25.5" customHeight="1" x14ac:dyDescent="0.2">
      <c r="B45" s="21" t="s">
        <v>15</v>
      </c>
      <c r="C45" s="9"/>
      <c r="D45" s="9"/>
      <c r="E45" s="9"/>
      <c r="F45" s="9"/>
      <c r="G45" s="9"/>
      <c r="H45" s="9"/>
      <c r="I45" s="9"/>
      <c r="J45" s="93" t="s">
        <v>16</v>
      </c>
      <c r="K45" s="94"/>
      <c r="L45" s="94"/>
      <c r="M45" s="94"/>
      <c r="N45" s="94"/>
      <c r="O45" s="94"/>
      <c r="P45" s="94"/>
      <c r="Q45" s="94"/>
      <c r="R45" s="94"/>
      <c r="S45" s="94"/>
      <c r="T45" s="95"/>
    </row>
    <row r="47" spans="2:33" ht="14.25" customHeight="1" x14ac:dyDescent="0.2">
      <c r="B47" s="58" t="s">
        <v>34</v>
      </c>
      <c r="C47" s="14"/>
      <c r="D47" s="14"/>
      <c r="E47" s="14"/>
      <c r="F47" s="14"/>
      <c r="G47" s="14"/>
      <c r="H47" s="14"/>
      <c r="I47" s="14"/>
    </row>
    <row r="48" spans="2:33" s="2" customFormat="1" ht="23.25" customHeight="1" x14ac:dyDescent="0.2">
      <c r="B48" s="55" t="str">
        <f>B38</f>
        <v>1 Luglio - 30 Settembre 2026</v>
      </c>
      <c r="C48" s="83" t="s">
        <v>36</v>
      </c>
      <c r="D48" s="84"/>
      <c r="E48" s="85"/>
      <c r="F48" s="29" t="s">
        <v>37</v>
      </c>
      <c r="G48" s="29" t="s">
        <v>38</v>
      </c>
      <c r="H48" s="29" t="s">
        <v>40</v>
      </c>
      <c r="I48" s="29" t="s">
        <v>39</v>
      </c>
      <c r="J48" s="86" t="s">
        <v>9</v>
      </c>
      <c r="K48" s="87"/>
      <c r="L48" s="88"/>
      <c r="M48" s="89" t="s">
        <v>12</v>
      </c>
      <c r="N48" s="89" t="s">
        <v>13</v>
      </c>
      <c r="O48" s="89" t="s">
        <v>14</v>
      </c>
      <c r="P48" s="91" t="s">
        <v>0</v>
      </c>
      <c r="Q48" s="91" t="s">
        <v>1</v>
      </c>
      <c r="R48" s="104" t="s">
        <v>10</v>
      </c>
      <c r="S48" s="157" t="s">
        <v>27</v>
      </c>
      <c r="T48" s="158"/>
    </row>
    <row r="49" spans="2:33" s="2" customFormat="1" ht="18.75" x14ac:dyDescent="0.2">
      <c r="B49" s="15" t="s">
        <v>17</v>
      </c>
      <c r="C49" s="4" t="s">
        <v>2</v>
      </c>
      <c r="D49" s="4" t="s">
        <v>3</v>
      </c>
      <c r="E49" s="4" t="s">
        <v>4</v>
      </c>
      <c r="F49" s="22"/>
      <c r="G49" s="22"/>
      <c r="H49" s="22"/>
      <c r="I49" s="22"/>
      <c r="J49" s="17" t="s">
        <v>2</v>
      </c>
      <c r="K49" s="18" t="s">
        <v>3</v>
      </c>
      <c r="L49" s="19" t="s">
        <v>4</v>
      </c>
      <c r="M49" s="90"/>
      <c r="N49" s="90"/>
      <c r="O49" s="90"/>
      <c r="P49" s="92"/>
      <c r="Q49" s="92"/>
      <c r="R49" s="105"/>
      <c r="S49" s="54" t="s">
        <v>25</v>
      </c>
      <c r="T49" s="54" t="s">
        <v>26</v>
      </c>
    </row>
    <row r="50" spans="2:33" s="3" customFormat="1" ht="14.25" customHeight="1" x14ac:dyDescent="0.2">
      <c r="B50" s="27" t="str">
        <f>B40</f>
        <v>Luglio 2026</v>
      </c>
      <c r="C50" s="47">
        <f>IF(C40=0,"",C40)</f>
        <v>0.16962110000000002</v>
      </c>
      <c r="D50" s="47">
        <f t="shared" ref="D50:E50" si="21">IF(D40=0,"",D40)</f>
        <v>0.18632240000000003</v>
      </c>
      <c r="E50" s="47">
        <f t="shared" si="21"/>
        <v>0.16748160000000001</v>
      </c>
      <c r="F50" s="47">
        <f t="shared" ref="F50:G50" si="22">F40</f>
        <v>3.8463700000000003E-2</v>
      </c>
      <c r="G50" s="106">
        <f t="shared" si="22"/>
        <v>4.4999999999999999E-4</v>
      </c>
      <c r="H50" s="96">
        <f t="shared" ref="H50" si="23">H40</f>
        <v>2.8129999999999999E-2</v>
      </c>
      <c r="I50" s="109"/>
      <c r="J50" s="48">
        <f>IF(C50&lt;&gt;"",C50+$F50+$G50+$H50,J20)</f>
        <v>0.23666480000000001</v>
      </c>
      <c r="K50" s="48">
        <f t="shared" ref="K50:L50" si="24">IF(D50&lt;&gt;"",D50+$F50+$G50+$H50,K20)</f>
        <v>0.25336610000000004</v>
      </c>
      <c r="L50" s="48">
        <f t="shared" si="24"/>
        <v>0.23452529999999999</v>
      </c>
      <c r="M50" s="111">
        <f>0.068/100</f>
        <v>6.8000000000000005E-4</v>
      </c>
      <c r="N50" s="114">
        <f>$N$20</f>
        <v>1.1899999999999999E-2</v>
      </c>
      <c r="O50" s="117" t="s">
        <v>11</v>
      </c>
      <c r="P50" s="114">
        <f>$P$20</f>
        <v>2.7600000000000003E-3</v>
      </c>
      <c r="Q50" s="114">
        <f>$Q$20</f>
        <v>7.0000000000000007E-5</v>
      </c>
      <c r="R50" s="77"/>
      <c r="S50" s="80"/>
      <c r="T50" s="80"/>
      <c r="U50" s="2"/>
      <c r="V50" s="2"/>
      <c r="W50" s="2"/>
      <c r="X50" s="2"/>
      <c r="Y50" s="8"/>
      <c r="Z50" s="8"/>
      <c r="AA50" s="8"/>
      <c r="AB50" s="2"/>
      <c r="AC50" s="2"/>
      <c r="AD50" s="2"/>
      <c r="AE50" s="2"/>
      <c r="AF50" s="2"/>
      <c r="AG50" s="2"/>
    </row>
    <row r="51" spans="2:33" s="2" customFormat="1" ht="14.25" customHeight="1" x14ac:dyDescent="0.2">
      <c r="B51" s="27" t="str">
        <f>B41</f>
        <v>Agosto 2026</v>
      </c>
      <c r="C51" s="47">
        <f t="shared" ref="C51:E51" si="25">IF(C41=0,"",C41)</f>
        <v>0.19196760000000002</v>
      </c>
      <c r="D51" s="47">
        <f t="shared" si="25"/>
        <v>0.22478830000000002</v>
      </c>
      <c r="E51" s="47">
        <f t="shared" si="25"/>
        <v>0.18888760000000002</v>
      </c>
      <c r="F51" s="47">
        <f t="shared" ref="F51:G51" si="26">F41</f>
        <v>1.8467900000000002E-2</v>
      </c>
      <c r="G51" s="107">
        <f t="shared" si="26"/>
        <v>0</v>
      </c>
      <c r="H51" s="96"/>
      <c r="I51" s="109"/>
      <c r="J51" s="48">
        <f>IF(C51&lt;&gt;"",C51+$F51+$G50+$H50,J21)</f>
        <v>0.23901550000000002</v>
      </c>
      <c r="K51" s="48">
        <f t="shared" ref="K51:L51" si="27">IF(D51&lt;&gt;"",D51+$F51+$G50+$H50,K21)</f>
        <v>0.27183620000000003</v>
      </c>
      <c r="L51" s="48">
        <f t="shared" si="27"/>
        <v>0.23593550000000002</v>
      </c>
      <c r="M51" s="112"/>
      <c r="N51" s="115"/>
      <c r="O51" s="112"/>
      <c r="P51" s="115"/>
      <c r="Q51" s="115"/>
      <c r="R51" s="75">
        <f>M50+N50+P50+Q50</f>
        <v>1.541E-2</v>
      </c>
      <c r="S51" s="81">
        <f>S41</f>
        <v>3.1881E-2</v>
      </c>
      <c r="T51" s="81">
        <f>T41</f>
        <v>1.616E-3</v>
      </c>
      <c r="Y51" s="8"/>
      <c r="Z51" s="8"/>
      <c r="AA51" s="8"/>
    </row>
    <row r="52" spans="2:33" s="2" customFormat="1" ht="14.25" customHeight="1" x14ac:dyDescent="0.2">
      <c r="B52" s="27" t="str">
        <f>B42</f>
        <v>Settembre 2026</v>
      </c>
      <c r="C52" s="47" t="str">
        <f t="shared" ref="C52:E52" si="28">IF(C42=0,"",C42)</f>
        <v/>
      </c>
      <c r="D52" s="47" t="str">
        <f t="shared" si="28"/>
        <v/>
      </c>
      <c r="E52" s="47" t="str">
        <f t="shared" si="28"/>
        <v/>
      </c>
      <c r="F52" s="47">
        <f t="shared" ref="F52:G52" si="29">F42</f>
        <v>1.5067800000000003E-2</v>
      </c>
      <c r="G52" s="108">
        <f t="shared" si="29"/>
        <v>0</v>
      </c>
      <c r="H52" s="97"/>
      <c r="I52" s="110"/>
      <c r="J52" s="48" t="str">
        <f>IF(C52&lt;&gt;"",C52+$F52+$G50+$H50,J22)</f>
        <v>disp. da 1/10/2026</v>
      </c>
      <c r="K52" s="48" t="str">
        <f t="shared" ref="K52:L52" si="30">IF(D52&lt;&gt;"",D52+$F52+$G50+$H50,K22)</f>
        <v>disp. da 1/10/2026</v>
      </c>
      <c r="L52" s="48" t="str">
        <f t="shared" si="30"/>
        <v>disp. da 1/10/2026</v>
      </c>
      <c r="M52" s="113"/>
      <c r="N52" s="116"/>
      <c r="O52" s="113"/>
      <c r="P52" s="116"/>
      <c r="Q52" s="116"/>
      <c r="R52" s="79"/>
      <c r="S52" s="82"/>
      <c r="T52" s="82"/>
      <c r="Y52" s="8"/>
      <c r="Z52" s="8"/>
      <c r="AA52" s="8"/>
    </row>
    <row r="53" spans="2:33" s="2" customFormat="1" ht="14.25" customHeight="1" x14ac:dyDescent="0.2">
      <c r="B53" s="20" t="s">
        <v>18</v>
      </c>
      <c r="C53" s="38"/>
      <c r="D53" s="38"/>
      <c r="E53" s="38"/>
      <c r="F53" s="38"/>
      <c r="G53" s="35"/>
      <c r="H53" s="38"/>
      <c r="I53" s="38">
        <f t="shared" ref="I53" si="31">I43</f>
        <v>30.382100000000001</v>
      </c>
      <c r="J53" s="98">
        <f>I53</f>
        <v>30.382100000000001</v>
      </c>
      <c r="K53" s="99"/>
      <c r="L53" s="100"/>
      <c r="M53" s="36">
        <f>588.18/100</f>
        <v>5.8817999999999993</v>
      </c>
      <c r="N53" s="37" t="s">
        <v>11</v>
      </c>
      <c r="O53" s="43">
        <f>$O$23</f>
        <v>21.846900000000002</v>
      </c>
      <c r="P53" s="38" t="s">
        <v>11</v>
      </c>
      <c r="Q53" s="45">
        <f>$Q$23</f>
        <v>1.6824000000000001</v>
      </c>
      <c r="R53" s="51">
        <f>M53+O53+Q53</f>
        <v>29.411100000000001</v>
      </c>
      <c r="S53" s="53">
        <f>1323.36/100</f>
        <v>13.233599999999999</v>
      </c>
      <c r="T53" s="64">
        <f>308.28/100</f>
        <v>3.0827999999999998</v>
      </c>
      <c r="Y53" s="8"/>
      <c r="Z53" s="8"/>
      <c r="AA53" s="8"/>
    </row>
    <row r="54" spans="2:33" s="2" customFormat="1" ht="14.25" customHeight="1" x14ac:dyDescent="0.2">
      <c r="B54" s="20" t="s">
        <v>19</v>
      </c>
      <c r="C54" s="38"/>
      <c r="D54" s="38"/>
      <c r="E54" s="38"/>
      <c r="F54" s="38"/>
      <c r="G54" s="38"/>
      <c r="H54" s="38"/>
      <c r="I54" s="38"/>
      <c r="J54" s="101" t="s">
        <v>11</v>
      </c>
      <c r="K54" s="102"/>
      <c r="L54" s="103"/>
      <c r="M54" s="36">
        <f>3467.2/100</f>
        <v>34.671999999999997</v>
      </c>
      <c r="N54" s="37" t="s">
        <v>11</v>
      </c>
      <c r="O54" s="38" t="s">
        <v>11</v>
      </c>
      <c r="P54" s="38" t="s">
        <v>11</v>
      </c>
      <c r="Q54" s="41">
        <f>$Q$24</f>
        <v>0</v>
      </c>
      <c r="R54" s="51">
        <f>M54</f>
        <v>34.671999999999997</v>
      </c>
      <c r="S54" s="53">
        <f>S44</f>
        <v>15.601199999999999</v>
      </c>
      <c r="T54" s="52">
        <f>T44</f>
        <v>3.6360000000000001</v>
      </c>
      <c r="Y54" s="8"/>
      <c r="Z54" s="8"/>
      <c r="AA54" s="8"/>
    </row>
    <row r="55" spans="2:33" ht="25.5" customHeight="1" x14ac:dyDescent="0.2">
      <c r="B55" s="21" t="s">
        <v>15</v>
      </c>
      <c r="C55" s="9"/>
      <c r="D55" s="9"/>
      <c r="E55" s="9"/>
      <c r="F55" s="9"/>
      <c r="G55" s="9"/>
      <c r="H55" s="9"/>
      <c r="I55" s="9"/>
      <c r="J55" s="93" t="s">
        <v>16</v>
      </c>
      <c r="K55" s="94"/>
      <c r="L55" s="94"/>
      <c r="M55" s="94"/>
      <c r="N55" s="94"/>
      <c r="O55" s="94"/>
      <c r="P55" s="94"/>
      <c r="Q55" s="94"/>
      <c r="R55" s="94"/>
      <c r="S55" s="94"/>
      <c r="T55" s="95"/>
    </row>
    <row r="57" spans="2:33" ht="14.25" customHeight="1" x14ac:dyDescent="0.2">
      <c r="B57" s="58" t="s">
        <v>35</v>
      </c>
    </row>
    <row r="58" spans="2:33" s="2" customFormat="1" ht="23.25" customHeight="1" x14ac:dyDescent="0.2">
      <c r="B58" s="55" t="str">
        <f>B48</f>
        <v>1 Luglio - 30 Settembre 2026</v>
      </c>
      <c r="C58" s="83" t="s">
        <v>36</v>
      </c>
      <c r="D58" s="84"/>
      <c r="E58" s="85"/>
      <c r="F58" s="29" t="s">
        <v>37</v>
      </c>
      <c r="G58" s="29" t="s">
        <v>38</v>
      </c>
      <c r="H58" s="29" t="s">
        <v>40</v>
      </c>
      <c r="I58" s="29" t="s">
        <v>39</v>
      </c>
      <c r="J58" s="86" t="s">
        <v>9</v>
      </c>
      <c r="K58" s="87"/>
      <c r="L58" s="88"/>
      <c r="M58" s="89" t="s">
        <v>12</v>
      </c>
      <c r="N58" s="89" t="s">
        <v>13</v>
      </c>
      <c r="O58" s="89" t="s">
        <v>14</v>
      </c>
      <c r="P58" s="91" t="s">
        <v>0</v>
      </c>
      <c r="Q58" s="91" t="s">
        <v>1</v>
      </c>
      <c r="R58" s="104" t="s">
        <v>10</v>
      </c>
      <c r="S58" s="157" t="s">
        <v>27</v>
      </c>
      <c r="T58" s="158"/>
    </row>
    <row r="59" spans="2:33" s="2" customFormat="1" ht="18.75" x14ac:dyDescent="0.2">
      <c r="B59" s="15" t="s">
        <v>17</v>
      </c>
      <c r="C59" s="4" t="s">
        <v>2</v>
      </c>
      <c r="D59" s="4" t="s">
        <v>3</v>
      </c>
      <c r="E59" s="4" t="s">
        <v>4</v>
      </c>
      <c r="F59" s="16"/>
      <c r="G59" s="16"/>
      <c r="H59" s="16"/>
      <c r="I59" s="16"/>
      <c r="J59" s="17" t="s">
        <v>2</v>
      </c>
      <c r="K59" s="18" t="s">
        <v>3</v>
      </c>
      <c r="L59" s="19" t="s">
        <v>4</v>
      </c>
      <c r="M59" s="90"/>
      <c r="N59" s="90"/>
      <c r="O59" s="90"/>
      <c r="P59" s="92"/>
      <c r="Q59" s="92"/>
      <c r="R59" s="105"/>
      <c r="S59" s="54" t="s">
        <v>25</v>
      </c>
      <c r="T59" s="54" t="s">
        <v>26</v>
      </c>
    </row>
    <row r="60" spans="2:33" s="3" customFormat="1" ht="14.25" customHeight="1" x14ac:dyDescent="0.2">
      <c r="B60" s="27" t="str">
        <f>B50</f>
        <v>Luglio 2026</v>
      </c>
      <c r="C60" s="47">
        <f>IF(C50=0,"",C50)</f>
        <v>0.16962110000000002</v>
      </c>
      <c r="D60" s="47">
        <f t="shared" ref="D60:E60" si="32">IF(D50=0,"",D50)</f>
        <v>0.18632240000000003</v>
      </c>
      <c r="E60" s="47">
        <f t="shared" si="32"/>
        <v>0.16748160000000001</v>
      </c>
      <c r="F60" s="47">
        <f t="shared" ref="F60:G60" si="33">F50</f>
        <v>3.8463700000000003E-2</v>
      </c>
      <c r="G60" s="106">
        <f t="shared" si="33"/>
        <v>4.4999999999999999E-4</v>
      </c>
      <c r="H60" s="96">
        <f t="shared" ref="H60" si="34">H50</f>
        <v>2.8129999999999999E-2</v>
      </c>
      <c r="I60" s="109"/>
      <c r="J60" s="48">
        <f>IF(C60&lt;&gt;"",C60+$F60+$G60+$H60,J20)</f>
        <v>0.23666480000000001</v>
      </c>
      <c r="K60" s="48">
        <f t="shared" ref="K60:L60" si="35">IF(D60&lt;&gt;"",D60+$F60+$G60+$H60,K20)</f>
        <v>0.25336610000000004</v>
      </c>
      <c r="L60" s="48">
        <f t="shared" si="35"/>
        <v>0.23452529999999999</v>
      </c>
      <c r="M60" s="111">
        <f>0.068/100</f>
        <v>6.8000000000000005E-4</v>
      </c>
      <c r="N60" s="114">
        <f>$N$20</f>
        <v>1.1899999999999999E-2</v>
      </c>
      <c r="O60" s="117" t="s">
        <v>11</v>
      </c>
      <c r="P60" s="114">
        <f>$P$20</f>
        <v>2.7600000000000003E-3</v>
      </c>
      <c r="Q60" s="114">
        <f>$Q$20</f>
        <v>7.0000000000000007E-5</v>
      </c>
      <c r="R60" s="77"/>
      <c r="S60" s="80"/>
      <c r="T60" s="80"/>
      <c r="U60" s="2"/>
      <c r="V60" s="2"/>
      <c r="W60" s="2"/>
      <c r="X60" s="2"/>
      <c r="Y60" s="8"/>
      <c r="Z60" s="8"/>
      <c r="AA60" s="8"/>
      <c r="AB60" s="2"/>
      <c r="AC60" s="2"/>
      <c r="AD60" s="2"/>
      <c r="AE60" s="2"/>
      <c r="AF60" s="2"/>
      <c r="AG60" s="2"/>
    </row>
    <row r="61" spans="2:33" s="2" customFormat="1" ht="14.25" customHeight="1" x14ac:dyDescent="0.2">
      <c r="B61" s="27" t="str">
        <f>B51</f>
        <v>Agosto 2026</v>
      </c>
      <c r="C61" s="47">
        <f t="shared" ref="C61:E61" si="36">IF(C51=0,"",C51)</f>
        <v>0.19196760000000002</v>
      </c>
      <c r="D61" s="47">
        <f t="shared" si="36"/>
        <v>0.22478830000000002</v>
      </c>
      <c r="E61" s="47">
        <f t="shared" si="36"/>
        <v>0.18888760000000002</v>
      </c>
      <c r="F61" s="47">
        <f t="shared" ref="F61:G61" si="37">F51</f>
        <v>1.8467900000000002E-2</v>
      </c>
      <c r="G61" s="107">
        <f t="shared" si="37"/>
        <v>0</v>
      </c>
      <c r="H61" s="96"/>
      <c r="I61" s="109"/>
      <c r="J61" s="48">
        <f>IF(C61&lt;&gt;"",C61+$F61+$G60+$H60,J21)</f>
        <v>0.23901550000000002</v>
      </c>
      <c r="K61" s="48">
        <f t="shared" ref="K61:L61" si="38">IF(D61&lt;&gt;"",D61+$F61+$G60+$H60,K21)</f>
        <v>0.27183620000000003</v>
      </c>
      <c r="L61" s="48">
        <f t="shared" si="38"/>
        <v>0.23593550000000002</v>
      </c>
      <c r="M61" s="112"/>
      <c r="N61" s="115"/>
      <c r="O61" s="112"/>
      <c r="P61" s="115"/>
      <c r="Q61" s="115"/>
      <c r="R61" s="78">
        <f>M60+N60+P60+Q60</f>
        <v>1.541E-2</v>
      </c>
      <c r="S61" s="81">
        <f>S51</f>
        <v>3.1881E-2</v>
      </c>
      <c r="T61" s="81">
        <f>T51</f>
        <v>1.616E-3</v>
      </c>
      <c r="Y61" s="8"/>
      <c r="Z61" s="8"/>
      <c r="AA61" s="8"/>
    </row>
    <row r="62" spans="2:33" s="2" customFormat="1" ht="14.25" customHeight="1" x14ac:dyDescent="0.2">
      <c r="B62" s="27" t="str">
        <f>B52</f>
        <v>Settembre 2026</v>
      </c>
      <c r="C62" s="47" t="str">
        <f t="shared" ref="C62:E62" si="39">IF(C52=0,"",C52)</f>
        <v/>
      </c>
      <c r="D62" s="47" t="str">
        <f t="shared" si="39"/>
        <v/>
      </c>
      <c r="E62" s="47" t="str">
        <f t="shared" si="39"/>
        <v/>
      </c>
      <c r="F62" s="47">
        <f t="shared" ref="F62:G62" si="40">F52</f>
        <v>1.5067800000000003E-2</v>
      </c>
      <c r="G62" s="108">
        <f t="shared" si="40"/>
        <v>0</v>
      </c>
      <c r="H62" s="97"/>
      <c r="I62" s="110"/>
      <c r="J62" s="48" t="str">
        <f>IF(C62&lt;&gt;"",C62+$F62+$G60+$H60,J22)</f>
        <v>disp. da 1/10/2026</v>
      </c>
      <c r="K62" s="48" t="str">
        <f t="shared" ref="K62:L62" si="41">IF(D62&lt;&gt;"",D62+$F62+$G60+$H60,K22)</f>
        <v>disp. da 1/10/2026</v>
      </c>
      <c r="L62" s="48" t="str">
        <f t="shared" si="41"/>
        <v>disp. da 1/10/2026</v>
      </c>
      <c r="M62" s="113"/>
      <c r="N62" s="116"/>
      <c r="O62" s="113"/>
      <c r="P62" s="116"/>
      <c r="Q62" s="116"/>
      <c r="R62" s="79"/>
      <c r="S62" s="82"/>
      <c r="T62" s="82"/>
      <c r="Y62" s="8"/>
      <c r="Z62" s="8"/>
      <c r="AA62" s="8"/>
    </row>
    <row r="63" spans="2:33" s="2" customFormat="1" ht="14.25" customHeight="1" x14ac:dyDescent="0.2">
      <c r="B63" s="20" t="s">
        <v>18</v>
      </c>
      <c r="C63" s="38"/>
      <c r="D63" s="38"/>
      <c r="E63" s="38"/>
      <c r="F63" s="38"/>
      <c r="G63" s="35"/>
      <c r="H63" s="38"/>
      <c r="I63" s="38">
        <f t="shared" ref="I63" si="42">I53</f>
        <v>30.382100000000001</v>
      </c>
      <c r="J63" s="98">
        <f>I63</f>
        <v>30.382100000000001</v>
      </c>
      <c r="K63" s="99"/>
      <c r="L63" s="100"/>
      <c r="M63" s="36">
        <f>588.18/100</f>
        <v>5.8817999999999993</v>
      </c>
      <c r="N63" s="37" t="s">
        <v>11</v>
      </c>
      <c r="O63" s="43">
        <f>$O$23</f>
        <v>21.846900000000002</v>
      </c>
      <c r="P63" s="38" t="s">
        <v>11</v>
      </c>
      <c r="Q63" s="45">
        <f>$Q$23</f>
        <v>1.6824000000000001</v>
      </c>
      <c r="R63" s="51">
        <f>M63+O63+Q63</f>
        <v>29.411100000000001</v>
      </c>
      <c r="S63" s="53">
        <f>S53</f>
        <v>13.233599999999999</v>
      </c>
      <c r="T63" s="64">
        <f>T53</f>
        <v>3.0827999999999998</v>
      </c>
      <c r="Y63" s="8"/>
      <c r="Z63" s="8"/>
      <c r="AA63" s="8"/>
    </row>
    <row r="64" spans="2:33" s="2" customFormat="1" ht="14.25" customHeight="1" x14ac:dyDescent="0.2">
      <c r="B64" s="20" t="s">
        <v>19</v>
      </c>
      <c r="C64" s="38"/>
      <c r="D64" s="38"/>
      <c r="E64" s="38"/>
      <c r="F64" s="38"/>
      <c r="G64" s="38"/>
      <c r="H64" s="38"/>
      <c r="I64" s="38"/>
      <c r="J64" s="101" t="s">
        <v>11</v>
      </c>
      <c r="K64" s="102"/>
      <c r="L64" s="103"/>
      <c r="M64" s="36">
        <f>3467.2/100</f>
        <v>34.671999999999997</v>
      </c>
      <c r="N64" s="37" t="s">
        <v>11</v>
      </c>
      <c r="O64" s="38" t="s">
        <v>11</v>
      </c>
      <c r="P64" s="38" t="s">
        <v>11</v>
      </c>
      <c r="Q64" s="41">
        <f>$Q$24</f>
        <v>0</v>
      </c>
      <c r="R64" s="51">
        <f>M64</f>
        <v>34.671999999999997</v>
      </c>
      <c r="S64" s="53">
        <f>S44</f>
        <v>15.601199999999999</v>
      </c>
      <c r="T64" s="52">
        <f>T44</f>
        <v>3.6360000000000001</v>
      </c>
      <c r="Y64" s="8"/>
      <c r="Z64" s="8"/>
      <c r="AA64" s="8"/>
    </row>
    <row r="65" spans="1:253" ht="25.5" customHeight="1" x14ac:dyDescent="0.2">
      <c r="B65" s="21" t="s">
        <v>15</v>
      </c>
      <c r="C65" s="9"/>
      <c r="D65" s="9"/>
      <c r="E65" s="9"/>
      <c r="F65" s="9"/>
      <c r="G65" s="9"/>
      <c r="H65" s="9"/>
      <c r="I65" s="9"/>
      <c r="J65" s="93" t="s">
        <v>16</v>
      </c>
      <c r="K65" s="94"/>
      <c r="L65" s="94"/>
      <c r="M65" s="94"/>
      <c r="N65" s="94"/>
      <c r="O65" s="94"/>
      <c r="P65" s="94"/>
      <c r="Q65" s="94"/>
      <c r="R65" s="94"/>
      <c r="S65" s="94"/>
      <c r="T65" s="95"/>
    </row>
    <row r="66" spans="1:253" ht="23.25" customHeight="1" x14ac:dyDescent="0.2"/>
    <row r="67" spans="1:253" customFormat="1" x14ac:dyDescent="0.2">
      <c r="A67" s="25"/>
      <c r="B67" s="26" t="s">
        <v>23</v>
      </c>
      <c r="C67" s="25"/>
      <c r="D67" s="25"/>
      <c r="E67" s="25"/>
      <c r="F67" s="25"/>
      <c r="G67" s="25"/>
      <c r="H67" s="34"/>
      <c r="I67" s="34"/>
      <c r="J67" s="34"/>
      <c r="K67" s="25"/>
      <c r="L67" s="25"/>
      <c r="M67" s="25"/>
      <c r="N67" s="25"/>
      <c r="O67" s="25"/>
      <c r="P67" s="23"/>
      <c r="Q67" s="23"/>
      <c r="R67" s="25"/>
      <c r="S67" s="23"/>
      <c r="T67" s="23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</row>
    <row r="68" spans="1:253" customFormat="1" ht="14.25" customHeight="1" x14ac:dyDescent="0.2">
      <c r="A68" s="25"/>
      <c r="B68" s="24" t="s">
        <v>24</v>
      </c>
      <c r="C68" s="25"/>
      <c r="D68" s="25"/>
      <c r="E68" s="25"/>
      <c r="F68" s="25"/>
      <c r="G68" s="25"/>
      <c r="H68" s="34"/>
      <c r="I68" s="34"/>
      <c r="J68" s="34"/>
      <c r="K68" s="25"/>
      <c r="L68" s="25"/>
      <c r="M68" s="25"/>
      <c r="N68" s="25"/>
      <c r="O68" s="25"/>
      <c r="P68" s="23"/>
      <c r="Q68" s="23"/>
      <c r="R68" s="25"/>
      <c r="S68" s="23"/>
      <c r="T68" s="23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</row>
  </sheetData>
  <mergeCells count="110">
    <mergeCell ref="R28:R29"/>
    <mergeCell ref="H20:H22"/>
    <mergeCell ref="S28:T28"/>
    <mergeCell ref="S38:T38"/>
    <mergeCell ref="S48:T48"/>
    <mergeCell ref="S58:T58"/>
    <mergeCell ref="B16:T16"/>
    <mergeCell ref="Q20:Q22"/>
    <mergeCell ref="G20:G22"/>
    <mergeCell ref="I20:I22"/>
    <mergeCell ref="M20:M22"/>
    <mergeCell ref="N20:N22"/>
    <mergeCell ref="O20:O22"/>
    <mergeCell ref="P20:P22"/>
    <mergeCell ref="J23:L23"/>
    <mergeCell ref="J24:L24"/>
    <mergeCell ref="J25:T25"/>
    <mergeCell ref="C28:E28"/>
    <mergeCell ref="J28:L28"/>
    <mergeCell ref="G30:G32"/>
    <mergeCell ref="I30:I32"/>
    <mergeCell ref="M30:M32"/>
    <mergeCell ref="N30:N32"/>
    <mergeCell ref="O30:O32"/>
    <mergeCell ref="B7:T7"/>
    <mergeCell ref="C18:E18"/>
    <mergeCell ref="J18:L18"/>
    <mergeCell ref="M18:M19"/>
    <mergeCell ref="N18:N19"/>
    <mergeCell ref="O18:O19"/>
    <mergeCell ref="P18:P19"/>
    <mergeCell ref="Q18:Q19"/>
    <mergeCell ref="R18:R19"/>
    <mergeCell ref="S18:T18"/>
    <mergeCell ref="B8:T8"/>
    <mergeCell ref="B9:T9"/>
    <mergeCell ref="B10:T10"/>
    <mergeCell ref="B12:T12"/>
    <mergeCell ref="B13:T13"/>
    <mergeCell ref="B14:T14"/>
    <mergeCell ref="B11:T11"/>
    <mergeCell ref="P30:P32"/>
    <mergeCell ref="Q30:Q32"/>
    <mergeCell ref="H30:H32"/>
    <mergeCell ref="M28:M29"/>
    <mergeCell ref="N28:N29"/>
    <mergeCell ref="O28:O29"/>
    <mergeCell ref="P28:P29"/>
    <mergeCell ref="Q28:Q29"/>
    <mergeCell ref="J33:L33"/>
    <mergeCell ref="J34:L34"/>
    <mergeCell ref="J35:T35"/>
    <mergeCell ref="R38:R39"/>
    <mergeCell ref="J43:L43"/>
    <mergeCell ref="J44:L44"/>
    <mergeCell ref="C38:E38"/>
    <mergeCell ref="J38:L38"/>
    <mergeCell ref="M38:M39"/>
    <mergeCell ref="N38:N39"/>
    <mergeCell ref="O38:O39"/>
    <mergeCell ref="P38:P39"/>
    <mergeCell ref="Q38:Q39"/>
    <mergeCell ref="H40:H42"/>
    <mergeCell ref="R48:R49"/>
    <mergeCell ref="G50:G52"/>
    <mergeCell ref="I50:I52"/>
    <mergeCell ref="M50:M52"/>
    <mergeCell ref="N50:N52"/>
    <mergeCell ref="O50:O52"/>
    <mergeCell ref="P50:P52"/>
    <mergeCell ref="Q50:Q52"/>
    <mergeCell ref="B2:T2"/>
    <mergeCell ref="J45:T45"/>
    <mergeCell ref="C48:E48"/>
    <mergeCell ref="G40:G42"/>
    <mergeCell ref="I40:I42"/>
    <mergeCell ref="M40:M42"/>
    <mergeCell ref="N40:N42"/>
    <mergeCell ref="O40:O42"/>
    <mergeCell ref="P40:P42"/>
    <mergeCell ref="Q40:Q42"/>
    <mergeCell ref="J48:L48"/>
    <mergeCell ref="M48:M49"/>
    <mergeCell ref="N48:N49"/>
    <mergeCell ref="O48:O49"/>
    <mergeCell ref="P48:P49"/>
    <mergeCell ref="Q48:Q49"/>
    <mergeCell ref="H60:H62"/>
    <mergeCell ref="R58:R59"/>
    <mergeCell ref="J65:T65"/>
    <mergeCell ref="J63:L63"/>
    <mergeCell ref="J64:L64"/>
    <mergeCell ref="G60:G62"/>
    <mergeCell ref="I60:I62"/>
    <mergeCell ref="M60:M62"/>
    <mergeCell ref="N60:N62"/>
    <mergeCell ref="O60:O62"/>
    <mergeCell ref="P60:P62"/>
    <mergeCell ref="Q60:Q62"/>
    <mergeCell ref="C58:E58"/>
    <mergeCell ref="J58:L58"/>
    <mergeCell ref="M58:M59"/>
    <mergeCell ref="N58:N59"/>
    <mergeCell ref="O58:O59"/>
    <mergeCell ref="P58:P59"/>
    <mergeCell ref="Q58:Q59"/>
    <mergeCell ref="J55:T55"/>
    <mergeCell ref="H50:H52"/>
    <mergeCell ref="J53:L53"/>
    <mergeCell ref="J54:L54"/>
  </mergeCells>
  <conditionalFormatting sqref="J20:L22 J30:L32 J40:L42 J50:L52 J60:L62">
    <cfRule type="containsText" dxfId="0" priority="1" operator="containsText" text="disp.">
      <formula>NOT(ISERROR(SEARCH("disp.",J20)))</formula>
    </cfRule>
  </conditionalFormatting>
  <pageMargins left="0.70866141732283472" right="0.11811023622047245" top="0.35433070866141736" bottom="0.15748031496062992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Luglio 2026</vt:lpstr>
      <vt:lpstr>'dal 1 Luglio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2026-09-09T08:00:58Z</dcterms:modified>
</cp:coreProperties>
</file>