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0D6A7BEE-5FF3-4CF4-AF3D-FB577D426E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l 1 aprile 2026" sheetId="31" r:id="rId1"/>
  </sheets>
  <definedNames>
    <definedName name="_xlnm.Print_Area" localSheetId="0">'dal 1 aprile 2026'!$B$1:$V$79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1" i="31" l="1"/>
  <c r="U21" i="31"/>
  <c r="N20" i="31"/>
  <c r="M20" i="31"/>
  <c r="L20" i="31"/>
  <c r="N21" i="31"/>
  <c r="M21" i="31"/>
  <c r="L21" i="31"/>
  <c r="N22" i="31"/>
  <c r="M22" i="31"/>
  <c r="L22" i="31"/>
  <c r="T71" i="31" l="1"/>
  <c r="V71" i="31"/>
  <c r="T61" i="31"/>
  <c r="V61" i="31"/>
  <c r="T51" i="31"/>
  <c r="V51" i="31"/>
  <c r="T41" i="31"/>
  <c r="V41" i="31"/>
  <c r="T31" i="31"/>
  <c r="V31" i="31"/>
  <c r="U31" i="31"/>
  <c r="U41" i="31" s="1"/>
  <c r="U51" i="31" s="1"/>
  <c r="U61" i="31" s="1"/>
  <c r="T21" i="31"/>
  <c r="V21" i="31"/>
  <c r="V73" i="31"/>
  <c r="V74" i="31"/>
  <c r="V53" i="31"/>
  <c r="V44" i="31"/>
  <c r="V34" i="31"/>
  <c r="V24" i="31"/>
  <c r="V23" i="31"/>
  <c r="U24" i="31"/>
  <c r="U23" i="31"/>
  <c r="U34" i="31"/>
  <c r="U33" i="31"/>
  <c r="U44" i="31"/>
  <c r="U43" i="31"/>
  <c r="U54" i="31"/>
  <c r="U53" i="31"/>
  <c r="U64" i="31"/>
  <c r="U63" i="31"/>
  <c r="U74" i="31"/>
  <c r="U73" i="31"/>
  <c r="R20" i="31"/>
  <c r="Q23" i="31"/>
  <c r="O70" i="31"/>
  <c r="O60" i="31"/>
  <c r="O50" i="31"/>
  <c r="O40" i="31"/>
  <c r="O30" i="31"/>
  <c r="O20" i="31"/>
  <c r="O24" i="31"/>
  <c r="O34" i="31"/>
  <c r="O44" i="31"/>
  <c r="O54" i="31"/>
  <c r="O64" i="31"/>
  <c r="O74" i="31"/>
  <c r="O73" i="31"/>
  <c r="O63" i="31"/>
  <c r="O53" i="31"/>
  <c r="O43" i="31"/>
  <c r="O33" i="31"/>
  <c r="O23" i="31"/>
  <c r="P20" i="31"/>
  <c r="V64" i="31" l="1"/>
  <c r="V63" i="31"/>
  <c r="V54" i="31"/>
  <c r="V43" i="31"/>
  <c r="B28" i="31"/>
  <c r="T34" i="31" l="1"/>
  <c r="Q73" i="31"/>
  <c r="Q63" i="31"/>
  <c r="Q53" i="31"/>
  <c r="Q43" i="31"/>
  <c r="Q33" i="31"/>
  <c r="P70" i="31"/>
  <c r="P60" i="31"/>
  <c r="P50" i="31"/>
  <c r="P40" i="31"/>
  <c r="P30" i="31"/>
  <c r="S74" i="31"/>
  <c r="S73" i="31"/>
  <c r="S70" i="31"/>
  <c r="S64" i="31"/>
  <c r="S63" i="31"/>
  <c r="S60" i="31"/>
  <c r="S54" i="31"/>
  <c r="S53" i="31"/>
  <c r="S50" i="31"/>
  <c r="S44" i="31"/>
  <c r="S43" i="31"/>
  <c r="S40" i="31"/>
  <c r="S30" i="31"/>
  <c r="S34" i="31"/>
  <c r="S33" i="31"/>
  <c r="R70" i="31"/>
  <c r="R60" i="31"/>
  <c r="R50" i="31"/>
  <c r="R40" i="31"/>
  <c r="R30" i="31"/>
  <c r="S24" i="31"/>
  <c r="S23" i="31"/>
  <c r="S20" i="31"/>
  <c r="V33" i="31"/>
  <c r="T33" i="31" l="1"/>
  <c r="T73" i="31"/>
  <c r="T74" i="31"/>
  <c r="T24" i="31"/>
  <c r="T23" i="31"/>
  <c r="E32" i="31"/>
  <c r="D32" i="31"/>
  <c r="C32" i="31"/>
  <c r="E31" i="31"/>
  <c r="D31" i="31"/>
  <c r="C31" i="31"/>
  <c r="E30" i="31"/>
  <c r="D30" i="31"/>
  <c r="C30" i="31"/>
  <c r="J34" i="31"/>
  <c r="J44" i="31" s="1"/>
  <c r="J54" i="31" s="1"/>
  <c r="J64" i="31" s="1"/>
  <c r="J74" i="31" s="1"/>
  <c r="J33" i="31"/>
  <c r="J43" i="31" s="1"/>
  <c r="J53" i="31" s="1"/>
  <c r="J63" i="31" s="1"/>
  <c r="J73" i="31" s="1"/>
  <c r="K34" i="31"/>
  <c r="K44" i="31" s="1"/>
  <c r="K54" i="31" s="1"/>
  <c r="K64" i="31" s="1"/>
  <c r="K74" i="31" s="1"/>
  <c r="I34" i="31"/>
  <c r="I44" i="31" s="1"/>
  <c r="I54" i="31" s="1"/>
  <c r="I64" i="31" s="1"/>
  <c r="I74" i="31" s="1"/>
  <c r="H34" i="31"/>
  <c r="H44" i="31" s="1"/>
  <c r="H54" i="31" s="1"/>
  <c r="H64" i="31" s="1"/>
  <c r="H74" i="31" s="1"/>
  <c r="G34" i="31"/>
  <c r="G44" i="31" s="1"/>
  <c r="G54" i="31" s="1"/>
  <c r="G64" i="31" s="1"/>
  <c r="G74" i="31" s="1"/>
  <c r="F34" i="31"/>
  <c r="F44" i="31" s="1"/>
  <c r="F54" i="31" s="1"/>
  <c r="F64" i="31" s="1"/>
  <c r="F74" i="31" s="1"/>
  <c r="E34" i="31"/>
  <c r="E44" i="31" s="1"/>
  <c r="E54" i="31" s="1"/>
  <c r="E64" i="31" s="1"/>
  <c r="E74" i="31" s="1"/>
  <c r="D34" i="31"/>
  <c r="D44" i="31" s="1"/>
  <c r="D54" i="31" s="1"/>
  <c r="D64" i="31" s="1"/>
  <c r="D74" i="31" s="1"/>
  <c r="C34" i="31"/>
  <c r="C44" i="31" s="1"/>
  <c r="C54" i="31" s="1"/>
  <c r="C64" i="31" s="1"/>
  <c r="C74" i="31" s="1"/>
  <c r="K33" i="31"/>
  <c r="K43" i="31" s="1"/>
  <c r="K53" i="31" s="1"/>
  <c r="K63" i="31" s="1"/>
  <c r="K73" i="31" s="1"/>
  <c r="I33" i="31"/>
  <c r="L33" i="31" s="1"/>
  <c r="H33" i="31"/>
  <c r="H43" i="31" s="1"/>
  <c r="H53" i="31" s="1"/>
  <c r="H63" i="31" s="1"/>
  <c r="H73" i="31" s="1"/>
  <c r="G33" i="31"/>
  <c r="G43" i="31" s="1"/>
  <c r="G53" i="31" s="1"/>
  <c r="G63" i="31" s="1"/>
  <c r="G73" i="31" s="1"/>
  <c r="F33" i="31"/>
  <c r="F43" i="31" s="1"/>
  <c r="F53" i="31" s="1"/>
  <c r="F63" i="31" s="1"/>
  <c r="F73" i="31" s="1"/>
  <c r="E33" i="31"/>
  <c r="E43" i="31" s="1"/>
  <c r="E53" i="31" s="1"/>
  <c r="E63" i="31" s="1"/>
  <c r="E73" i="31" s="1"/>
  <c r="D33" i="31"/>
  <c r="D43" i="31" s="1"/>
  <c r="D53" i="31" s="1"/>
  <c r="D63" i="31" s="1"/>
  <c r="D73" i="31" s="1"/>
  <c r="C33" i="31"/>
  <c r="C43" i="31" s="1"/>
  <c r="C53" i="31" s="1"/>
  <c r="C63" i="31" s="1"/>
  <c r="C73" i="31" s="1"/>
  <c r="K32" i="31"/>
  <c r="K42" i="31" s="1"/>
  <c r="K52" i="31" s="1"/>
  <c r="K62" i="31" s="1"/>
  <c r="K72" i="31" s="1"/>
  <c r="H32" i="31"/>
  <c r="H42" i="31" s="1"/>
  <c r="H52" i="31" s="1"/>
  <c r="H62" i="31" s="1"/>
  <c r="H72" i="31" s="1"/>
  <c r="G32" i="31"/>
  <c r="G42" i="31" s="1"/>
  <c r="G52" i="31" s="1"/>
  <c r="G62" i="31" s="1"/>
  <c r="G72" i="31" s="1"/>
  <c r="F32" i="31"/>
  <c r="F42" i="31" s="1"/>
  <c r="F52" i="31" s="1"/>
  <c r="F62" i="31" s="1"/>
  <c r="F72" i="31" s="1"/>
  <c r="K31" i="31"/>
  <c r="K41" i="31" s="1"/>
  <c r="K51" i="31" s="1"/>
  <c r="K61" i="31" s="1"/>
  <c r="K71" i="31" s="1"/>
  <c r="H31" i="31"/>
  <c r="H41" i="31" s="1"/>
  <c r="H51" i="31" s="1"/>
  <c r="H61" i="31" s="1"/>
  <c r="H71" i="31" s="1"/>
  <c r="G31" i="31"/>
  <c r="G41" i="31" s="1"/>
  <c r="G51" i="31" s="1"/>
  <c r="G61" i="31" s="1"/>
  <c r="G71" i="31" s="1"/>
  <c r="F31" i="31"/>
  <c r="F41" i="31" s="1"/>
  <c r="F51" i="31" s="1"/>
  <c r="F61" i="31" s="1"/>
  <c r="F71" i="31" s="1"/>
  <c r="K30" i="31"/>
  <c r="K40" i="31" s="1"/>
  <c r="K50" i="31" s="1"/>
  <c r="K60" i="31" s="1"/>
  <c r="K70" i="31" s="1"/>
  <c r="J30" i="31"/>
  <c r="J40" i="31" s="1"/>
  <c r="J50" i="31" s="1"/>
  <c r="J60" i="31" s="1"/>
  <c r="J70" i="31" s="1"/>
  <c r="H30" i="31"/>
  <c r="H40" i="31" s="1"/>
  <c r="H50" i="31" s="1"/>
  <c r="G30" i="31"/>
  <c r="G40" i="31" s="1"/>
  <c r="G50" i="31" s="1"/>
  <c r="F30" i="31"/>
  <c r="F40" i="31" s="1"/>
  <c r="B32" i="31"/>
  <c r="B42" i="31" s="1"/>
  <c r="B52" i="31" s="1"/>
  <c r="B62" i="31" s="1"/>
  <c r="B72" i="31" s="1"/>
  <c r="B31" i="31"/>
  <c r="B41" i="31" s="1"/>
  <c r="B51" i="31" s="1"/>
  <c r="B61" i="31" s="1"/>
  <c r="B71" i="31" s="1"/>
  <c r="B30" i="31"/>
  <c r="B40" i="31" s="1"/>
  <c r="B50" i="31" s="1"/>
  <c r="B60" i="31" s="1"/>
  <c r="B70" i="31" s="1"/>
  <c r="L23" i="31"/>
  <c r="L31" i="31" l="1"/>
  <c r="N31" i="31"/>
  <c r="M32" i="31"/>
  <c r="L32" i="31"/>
  <c r="M31" i="31"/>
  <c r="N32" i="31"/>
  <c r="L30" i="31"/>
  <c r="M30" i="31"/>
  <c r="N30" i="31"/>
  <c r="D42" i="31"/>
  <c r="M42" i="31" s="1"/>
  <c r="C42" i="31"/>
  <c r="L42" i="31" s="1"/>
  <c r="E42" i="31"/>
  <c r="N42" i="31" s="1"/>
  <c r="D41" i="31"/>
  <c r="M41" i="31" s="1"/>
  <c r="E41" i="31"/>
  <c r="N41" i="31" s="1"/>
  <c r="C41" i="31"/>
  <c r="L41" i="31" s="1"/>
  <c r="E40" i="31"/>
  <c r="N40" i="31" s="1"/>
  <c r="D40" i="31"/>
  <c r="M40" i="31" s="1"/>
  <c r="G60" i="31"/>
  <c r="G70" i="31" s="1"/>
  <c r="H60" i="31"/>
  <c r="H70" i="31" s="1"/>
  <c r="F50" i="31"/>
  <c r="F60" i="31" s="1"/>
  <c r="C40" i="31"/>
  <c r="L40" i="31" s="1"/>
  <c r="I43" i="31"/>
  <c r="E50" i="31" l="1"/>
  <c r="N50" i="31" s="1"/>
  <c r="E52" i="31"/>
  <c r="N52" i="31" s="1"/>
  <c r="C52" i="31"/>
  <c r="L52" i="31" s="1"/>
  <c r="D52" i="31"/>
  <c r="M52" i="31" s="1"/>
  <c r="D51" i="31"/>
  <c r="M51" i="31" s="1"/>
  <c r="E51" i="31"/>
  <c r="N51" i="31" s="1"/>
  <c r="C51" i="31"/>
  <c r="L51" i="31" s="1"/>
  <c r="E60" i="31"/>
  <c r="N60" i="31" s="1"/>
  <c r="D50" i="31"/>
  <c r="M50" i="31" s="1"/>
  <c r="C50" i="31"/>
  <c r="L50" i="31" s="1"/>
  <c r="L43" i="31"/>
  <c r="I53" i="31"/>
  <c r="F70" i="31"/>
  <c r="B38" i="31"/>
  <c r="B48" i="31" s="1"/>
  <c r="B58" i="31" s="1"/>
  <c r="B68" i="31" s="1"/>
  <c r="D62" i="31" l="1"/>
  <c r="M62" i="31" s="1"/>
  <c r="C62" i="31"/>
  <c r="L62" i="31" s="1"/>
  <c r="E62" i="31"/>
  <c r="N62" i="31" s="1"/>
  <c r="E61" i="31"/>
  <c r="N61" i="31" s="1"/>
  <c r="D61" i="31"/>
  <c r="M61" i="31" s="1"/>
  <c r="C61" i="31"/>
  <c r="L61" i="31" s="1"/>
  <c r="D60" i="31"/>
  <c r="M60" i="31" s="1"/>
  <c r="E70" i="31"/>
  <c r="N70" i="31" s="1"/>
  <c r="C60" i="31"/>
  <c r="L60" i="31" s="1"/>
  <c r="I63" i="31"/>
  <c r="L53" i="31"/>
  <c r="E72" i="31" l="1"/>
  <c r="N72" i="31" s="1"/>
  <c r="C72" i="31"/>
  <c r="L72" i="31" s="1"/>
  <c r="D72" i="31"/>
  <c r="M72" i="31" s="1"/>
  <c r="E71" i="31"/>
  <c r="N71" i="31" s="1"/>
  <c r="C71" i="31"/>
  <c r="L71" i="31" s="1"/>
  <c r="D71" i="31"/>
  <c r="M71" i="31" s="1"/>
  <c r="D70" i="31"/>
  <c r="M70" i="31" s="1"/>
  <c r="C70" i="31"/>
  <c r="L70" i="31" s="1"/>
  <c r="L63" i="31"/>
  <c r="I73" i="31"/>
  <c r="L73" i="31" s="1"/>
  <c r="T44" i="31"/>
  <c r="T43" i="31"/>
  <c r="T54" i="31"/>
  <c r="T53" i="31"/>
  <c r="T64" i="31"/>
  <c r="T63" i="31"/>
</calcChain>
</file>

<file path=xl/sharedStrings.xml><?xml version="1.0" encoding="utf-8"?>
<sst xmlns="http://schemas.openxmlformats.org/spreadsheetml/2006/main" count="253" uniqueCount="53">
  <si>
    <t>UC3</t>
  </si>
  <si>
    <t>UC6</t>
  </si>
  <si>
    <t>fascia F1</t>
  </si>
  <si>
    <t>fascia F2</t>
  </si>
  <si>
    <t>fascia F3</t>
  </si>
  <si>
    <t xml:space="preserve"> Valori al netto delle imposte</t>
  </si>
  <si>
    <r>
      <t xml:space="preserve">  Fascia F1</t>
    </r>
    <r>
      <rPr>
        <sz val="9"/>
        <rFont val="Calibri"/>
        <family val="2"/>
      </rPr>
      <t>: dalle 8 alle 19 nei giorni dal lunedì al venerdì, escluse le festività nazionali</t>
    </r>
  </si>
  <si>
    <r>
      <t xml:space="preserve">  Fascia F2</t>
    </r>
    <r>
      <rPr>
        <sz val="9"/>
        <rFont val="Calibri"/>
        <family val="2"/>
      </rPr>
      <t>: dalle 7 alle 8 e dalle 19 alle 23 nei giorni dal lunedì al venerdì e dalle 7 alle 23 del sabato, escluse le festività nazionali</t>
    </r>
  </si>
  <si>
    <r>
      <t xml:space="preserve">  Fascia F3</t>
    </r>
    <r>
      <rPr>
        <sz val="9"/>
        <rFont val="Calibri"/>
        <family val="2"/>
      </rPr>
      <t>: dalle 23 alle 7 nei giorni dal lunedì al sabato e tutte le ore dei giorni di domenica e festività nazionali</t>
    </r>
  </si>
  <si>
    <t>Materia energia</t>
  </si>
  <si>
    <t>Trasporto e gestione del contatore</t>
  </si>
  <si>
    <t xml:space="preserve">- </t>
  </si>
  <si>
    <t>DIS</t>
  </si>
  <si>
    <t>TRAS</t>
  </si>
  <si>
    <t>MIS</t>
  </si>
  <si>
    <t>Sconto bolletta elettronica</t>
  </si>
  <si>
    <t>Ai clienti che ricevono la bolletta in formato elettronico e la pagano con addebito automatico è applicato uno sconto di 6,60 euro/anno.</t>
  </si>
  <si>
    <t>Quota energia (euro/kWh)</t>
  </si>
  <si>
    <t>Quota fissa (euro/anno)</t>
  </si>
  <si>
    <t>Quota potenza (euro/kW/anno)</t>
  </si>
  <si>
    <r>
      <t xml:space="preserve"> - Trasporto e gestione del contatore</t>
    </r>
    <r>
      <rPr>
        <sz val="9"/>
        <rFont val="Calibri"/>
        <family val="2"/>
      </rPr>
      <t>: distribuzione (DIS), trasmissione (TRAS), misura (MIS), perequazione (UC3), qualità (UC6)</t>
    </r>
  </si>
  <si>
    <t xml:space="preserve"> energia elettrica</t>
  </si>
  <si>
    <r>
      <t xml:space="preserve"> - Oneri di sistema</t>
    </r>
    <r>
      <rPr>
        <sz val="9"/>
        <rFont val="Calibri"/>
        <family val="2"/>
      </rPr>
      <t>: componenti A</t>
    </r>
    <r>
      <rPr>
        <vertAlign val="subscript"/>
        <sz val="9"/>
        <rFont val="Calibri"/>
        <family val="2"/>
      </rPr>
      <t>SOS</t>
    </r>
    <r>
      <rPr>
        <sz val="9"/>
        <rFont val="Calibri"/>
        <family val="2"/>
      </rPr>
      <t xml:space="preserve"> e A</t>
    </r>
    <r>
      <rPr>
        <vertAlign val="subscript"/>
        <sz val="9"/>
        <rFont val="Calibri"/>
        <family val="2"/>
      </rPr>
      <t>RIM</t>
    </r>
  </si>
  <si>
    <t>(1) Utenze diverse dalle utenze domestiche, con meno di 10 dipendenti e un fatturato annuo o un totale di bilancio non superiore a 2 milioni di euro</t>
  </si>
  <si>
    <r>
      <t>*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Valori per A</t>
    </r>
    <r>
      <rPr>
        <i/>
        <vertAlign val="subscript"/>
        <sz val="10"/>
        <rFont val="Calibri"/>
        <family val="2"/>
      </rPr>
      <t>SOS</t>
    </r>
    <r>
      <rPr>
        <i/>
        <sz val="10"/>
        <rFont val="Calibri"/>
        <family val="2"/>
      </rPr>
      <t xml:space="preserve"> non agevolata (classe 0)</t>
    </r>
  </si>
  <si>
    <t>(2) Utenze diverse dalle utenze domestiche, con numero di dipendenti fra 10 e 50 e/o un fatturato annuo o un totale di bilancio tra 2 e 10 milioni di euro</t>
  </si>
  <si>
    <t>Microimprese(1) connesse in bassa tensione con almeno un punto di prelievo con potenza contrattualmente impegnata maggiore di 15 kW e PiccoleImprese(2)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</si>
  <si>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EL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</si>
  <si>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DISP</t>
    </r>
  </si>
  <si>
    <t>α</t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</si>
  <si>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</si>
  <si>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SB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</si>
  <si>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COM</t>
    </r>
  </si>
  <si>
    <r>
      <t>C</t>
    </r>
    <r>
      <rPr>
        <i/>
        <vertAlign val="subscript"/>
        <sz val="12"/>
        <color theme="0" tint="-0.499984740745262"/>
        <rFont val="Calibri"/>
        <family val="2"/>
        <scheme val="minor"/>
      </rPr>
      <t>PSTG</t>
    </r>
  </si>
  <si>
    <r>
      <t xml:space="preserve"> - </t>
    </r>
    <r>
      <rPr>
        <b/>
        <sz val="9"/>
        <rFont val="Calibri"/>
        <family val="2"/>
      </rPr>
      <t>Materia energia</t>
    </r>
    <r>
      <rPr>
        <sz val="9"/>
        <rFont val="Calibri"/>
        <family val="2"/>
      </rPr>
      <t>: energia (C</t>
    </r>
    <r>
      <rPr>
        <vertAlign val="subscript"/>
        <sz val="9"/>
        <rFont val="Calibri"/>
        <family val="2"/>
      </rPr>
      <t>EL</t>
    </r>
    <r>
      <rPr>
        <sz val="9"/>
        <rFont val="Calibri"/>
        <family val="2"/>
      </rPr>
      <t>), dispacciamento (C</t>
    </r>
    <r>
      <rPr>
        <vertAlign val="subscript"/>
        <sz val="9"/>
        <rFont val="Calibri"/>
        <family val="2"/>
      </rPr>
      <t>DISP</t>
    </r>
    <r>
      <rPr>
        <sz val="9"/>
        <rFont val="Calibri"/>
        <family val="2"/>
      </rPr>
      <t>), commercializzazione (C</t>
    </r>
    <r>
      <rPr>
        <vertAlign val="subscript"/>
        <sz val="9"/>
        <rFont val="Calibri"/>
        <family val="2"/>
      </rPr>
      <t>COM</t>
    </r>
    <r>
      <rPr>
        <sz val="9"/>
        <rFont val="Calibri"/>
        <family val="2"/>
      </rPr>
      <t>), componenti di perequazione (P</t>
    </r>
    <r>
      <rPr>
        <vertAlign val="subscript"/>
        <sz val="9"/>
        <rFont val="Calibri"/>
        <family val="2"/>
      </rPr>
      <t>PSTG</t>
    </r>
    <r>
      <rPr>
        <sz val="9"/>
        <rFont val="Calibri"/>
        <family val="2"/>
      </rPr>
      <t>), sbilanciamento (C</t>
    </r>
    <r>
      <rPr>
        <vertAlign val="subscript"/>
        <sz val="9"/>
        <rFont val="Calibri"/>
        <family val="2"/>
      </rPr>
      <t>SB</t>
    </r>
    <r>
      <rPr>
        <sz val="9"/>
        <rFont val="Calibri"/>
        <family val="2"/>
      </rPr>
      <t>), morosità (C</t>
    </r>
    <r>
      <rPr>
        <vertAlign val="subscript"/>
        <sz val="9"/>
        <rFont val="Calibri"/>
        <family val="2"/>
      </rPr>
      <t>CM</t>
    </r>
    <r>
      <rPr>
        <sz val="9"/>
        <rFont val="Calibri"/>
        <family val="2"/>
      </rPr>
      <t xml:space="preserve">) e parametro </t>
    </r>
    <r>
      <rPr>
        <sz val="11"/>
        <rFont val="Calibri"/>
        <family val="2"/>
      </rPr>
      <t xml:space="preserve">α </t>
    </r>
  </si>
  <si>
    <t>BTA1 - per potenze impegnate inferiori o uguali a 1,5 kW</t>
  </si>
  <si>
    <t>BTA2  - per potenze impegnate superiori a 1,5 kW e inferiori o uguali a 3 kW</t>
  </si>
  <si>
    <t>BTA3  - per potenze impegnate superiori a 3 kW e inferiori o uguali a 6 kW</t>
  </si>
  <si>
    <t>BTA4  - per potenze impegnate superiori a 6 kW e inferiori o uguali a 10 kW</t>
  </si>
  <si>
    <t>BTA5  - per potenze impegnate superiori a 10 kW e inferiori o uguali a 15 kW</t>
  </si>
  <si>
    <t>BTA6  - per potenze impegnate superiori a 15 kW</t>
  </si>
  <si>
    <t>Condizioni economiche per i clienti del Servizio a Tutele Graduali "Piccole Imprese"</t>
  </si>
  <si>
    <r>
      <t>A</t>
    </r>
    <r>
      <rPr>
        <vertAlign val="subscript"/>
        <sz val="12"/>
        <rFont val="Calibri"/>
        <family val="2"/>
      </rPr>
      <t>SOS</t>
    </r>
    <r>
      <rPr>
        <sz val="12"/>
        <rFont val="Calibri"/>
        <family val="2"/>
      </rPr>
      <t>*</t>
    </r>
  </si>
  <si>
    <r>
      <t>A</t>
    </r>
    <r>
      <rPr>
        <vertAlign val="subscript"/>
        <sz val="12"/>
        <rFont val="Calibri"/>
        <family val="2"/>
      </rPr>
      <t>RIM</t>
    </r>
  </si>
  <si>
    <t>Oneri di sistema</t>
  </si>
  <si>
    <t>UTENZE NON DOMESTICHE BASSA TENSIONE</t>
  </si>
  <si>
    <t>Per visualizzare in dettaglio le componenti di prezzo, cliccare su "+" sopra le colonne L, T</t>
  </si>
  <si>
    <t>così come stabilito dalla delibera 362/2023/R/eel dell'Autorità di Regolazione per Energia Reti e Ambiente (ARERA)</t>
  </si>
  <si>
    <t>Aprile 2026</t>
  </si>
  <si>
    <t>Maggio 2026</t>
  </si>
  <si>
    <t>Giugno 2026</t>
  </si>
  <si>
    <t>1 aprile - 31 giugno 2026</t>
  </si>
  <si>
    <t>2°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</si>
</sst>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0.000000"/>
    <numFmt numFmtId="166" formatCode="#,##0.000000_ ;\-#,##0.000000\ "/>
    <numFmt numFmtId="167" formatCode="#,##0.0000_ ;\-#,##0.0000\ "/>
    <numFmt numFmtId="168" formatCode="#,##0.000000_ ;[Red]\-#,##0.000000\ "/>
    <numFmt numFmtId="169" formatCode="#,##0.0000000_ ;[Red]\-#,##0.0000000\ "/>
    <numFmt numFmtId="170" formatCode="#,##0.000000"/>
    <numFmt numFmtId="171" formatCode="#,##0.0000000"/>
  </numFmts>
  <fonts count="36" x14ac:knownFonts="1">
    <font>
      <sz val="10"/>
      <name val="Arial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22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8"/>
      <name val="Calibri"/>
      <family val="2"/>
    </font>
    <font>
      <vertAlign val="subscript"/>
      <sz val="9"/>
      <name val="Calibri"/>
      <family val="2"/>
    </font>
    <font>
      <i/>
      <vertAlign val="subscript"/>
      <sz val="10"/>
      <name val="Calibri"/>
      <family val="2"/>
    </font>
    <font>
      <i/>
      <sz val="9"/>
      <color theme="0" tint="-0.499984740745262"/>
      <name val="Calibri"/>
      <family val="2"/>
      <scheme val="minor"/>
    </font>
    <font>
      <b/>
      <sz val="11"/>
      <color theme="3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theme="0"/>
      <name val="Calibri"/>
      <family val="2"/>
    </font>
    <font>
      <b/>
      <sz val="12"/>
      <color theme="4" tint="-0.249977111117893"/>
      <name val="Calibri"/>
      <family val="2"/>
    </font>
    <font>
      <b/>
      <i/>
      <sz val="10"/>
      <color theme="4" tint="-0.249977111117893"/>
      <name val="Calibri"/>
      <family val="2"/>
    </font>
    <font>
      <i/>
      <sz val="10"/>
      <color theme="0" tint="-0.499984740745262"/>
      <name val="Calibri"/>
      <family val="2"/>
      <scheme val="minor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2"/>
      <color rgb="FFC00000"/>
      <name val="Calibri"/>
      <family val="2"/>
    </font>
    <font>
      <i/>
      <sz val="12"/>
      <color theme="0" tint="-0.499984740745262"/>
      <name val="Calibri"/>
      <family val="2"/>
      <scheme val="minor"/>
    </font>
    <font>
      <i/>
      <vertAlign val="subscript"/>
      <sz val="12"/>
      <color theme="0" tint="-0.499984740745262"/>
      <name val="Calibri"/>
      <family val="2"/>
      <scheme val="minor"/>
    </font>
    <font>
      <i/>
      <sz val="14"/>
      <color theme="0" tint="-0.499984740745262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vertAlign val="subscript"/>
      <sz val="12"/>
      <name val="Calibri"/>
      <family val="2"/>
    </font>
    <font>
      <i/>
      <sz val="10"/>
      <color theme="4" tint="-0.249977111117893"/>
      <name val="Calibri"/>
      <family val="2"/>
    </font>
    <font>
      <b/>
      <sz val="10"/>
      <name val="Times New Roman"/>
      <family val="1"/>
    </font>
    <font>
      <b/>
      <sz val="10"/>
      <name val="Calibri"/>
      <family val="2"/>
      <scheme val="minor"/>
    </font>
    <font>
      <i/>
      <sz val="9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0" fontId="2" fillId="2" borderId="0" xfId="1" applyFont="1" applyFill="1" applyAlignment="1" applyProtection="1">
      <alignment vertical="center"/>
      <protection locked="0"/>
    </xf>
    <xf numFmtId="0" fontId="4" fillId="2" borderId="0" xfId="1" applyFont="1" applyFill="1" applyAlignment="1" applyProtection="1">
      <alignment vertical="center"/>
      <protection locked="0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 applyProtection="1">
      <alignment vertical="center"/>
      <protection locked="0"/>
    </xf>
    <xf numFmtId="0" fontId="10" fillId="2" borderId="0" xfId="1" applyFont="1" applyFill="1" applyAlignment="1">
      <alignment vertical="center"/>
    </xf>
    <xf numFmtId="0" fontId="16" fillId="3" borderId="1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166" fontId="2" fillId="2" borderId="0" xfId="1" applyNumberFormat="1" applyFont="1" applyFill="1" applyAlignment="1">
      <alignment vertical="center"/>
    </xf>
    <xf numFmtId="168" fontId="2" fillId="2" borderId="0" xfId="1" applyNumberFormat="1" applyFont="1" applyFill="1" applyAlignment="1">
      <alignment vertical="center"/>
    </xf>
    <xf numFmtId="167" fontId="18" fillId="3" borderId="10" xfId="0" quotePrefix="1" applyNumberFormat="1" applyFont="1" applyFill="1" applyBorder="1" applyAlignment="1">
      <alignment horizontal="right" vertical="center"/>
    </xf>
    <xf numFmtId="0" fontId="17" fillId="3" borderId="0" xfId="1" applyFont="1" applyFill="1" applyAlignment="1" applyProtection="1">
      <alignment horizontal="center" vertical="center"/>
      <protection locked="0"/>
    </xf>
    <xf numFmtId="0" fontId="23" fillId="3" borderId="0" xfId="1" applyFont="1" applyFill="1" applyAlignment="1" applyProtection="1">
      <alignment horizontal="center" vertical="center"/>
      <protection locked="0"/>
    </xf>
    <xf numFmtId="0" fontId="17" fillId="0" borderId="0" xfId="1" applyFont="1" applyAlignment="1" applyProtection="1">
      <alignment horizontal="center" vertical="center"/>
      <protection locked="0"/>
    </xf>
    <xf numFmtId="0" fontId="24" fillId="2" borderId="0" xfId="1" applyFont="1" applyFill="1" applyAlignment="1" applyProtection="1">
      <alignment horizontal="center" vertical="center"/>
      <protection locked="0"/>
    </xf>
    <xf numFmtId="49" fontId="21" fillId="2" borderId="0" xfId="1" applyNumberFormat="1" applyFont="1" applyFill="1" applyAlignment="1">
      <alignment horizontal="left" vertical="center"/>
    </xf>
    <xf numFmtId="49" fontId="6" fillId="2" borderId="0" xfId="1" applyNumberFormat="1" applyFont="1" applyFill="1" applyAlignment="1">
      <alignment horizontal="left" vertical="center"/>
    </xf>
    <xf numFmtId="0" fontId="3" fillId="2" borderId="2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/>
    </xf>
    <xf numFmtId="0" fontId="12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0" xfId="2" applyFont="1" applyFill="1" applyAlignment="1" applyProtection="1">
      <alignment vertical="center"/>
      <protection locked="0"/>
    </xf>
    <xf numFmtId="0" fontId="3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>
      <alignment vertical="center"/>
    </xf>
    <xf numFmtId="0" fontId="6" fillId="2" borderId="0" xfId="1" applyFont="1" applyFill="1" applyAlignment="1">
      <alignment vertical="center"/>
    </xf>
    <xf numFmtId="167" fontId="18" fillId="3" borderId="0" xfId="0" quotePrefix="1" applyNumberFormat="1" applyFont="1" applyFill="1" applyAlignment="1">
      <alignment horizontal="right" vertical="center"/>
    </xf>
    <xf numFmtId="164" fontId="13" fillId="3" borderId="0" xfId="3" quotePrefix="1" applyFont="1" applyFill="1" applyBorder="1" applyAlignment="1">
      <alignment horizontal="left" vertical="center" wrapText="1"/>
    </xf>
    <xf numFmtId="17" fontId="2" fillId="2" borderId="1" xfId="2" quotePrefix="1" applyNumberFormat="1" applyFont="1" applyFill="1" applyBorder="1" applyAlignment="1">
      <alignment horizontal="right" vertical="center"/>
    </xf>
    <xf numFmtId="49" fontId="2" fillId="2" borderId="1" xfId="2" quotePrefix="1" applyNumberFormat="1" applyFont="1" applyFill="1" applyBorder="1" applyAlignment="1">
      <alignment horizontal="right" vertical="center"/>
    </xf>
    <xf numFmtId="0" fontId="26" fillId="3" borderId="3" xfId="0" applyFont="1" applyFill="1" applyBorder="1" applyAlignment="1">
      <alignment horizontal="center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8" fillId="2" borderId="9" xfId="1" quotePrefix="1" applyNumberFormat="1" applyFont="1" applyFill="1" applyBorder="1" applyAlignment="1">
      <alignment horizontal="right" vertical="center"/>
    </xf>
    <xf numFmtId="169" fontId="18" fillId="2" borderId="13" xfId="1" applyNumberFormat="1" applyFont="1" applyFill="1" applyBorder="1" applyAlignment="1">
      <alignment horizontal="right" vertical="center"/>
    </xf>
    <xf numFmtId="169" fontId="16" fillId="3" borderId="3" xfId="0" quotePrefix="1" applyNumberFormat="1" applyFont="1" applyFill="1" applyBorder="1" applyAlignment="1">
      <alignment horizontal="right" vertical="center"/>
    </xf>
    <xf numFmtId="0" fontId="28" fillId="3" borderId="3" xfId="0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2" fillId="2" borderId="0" xfId="2" applyFont="1" applyFill="1" applyAlignment="1" applyProtection="1">
      <alignment horizontal="center" vertical="center"/>
      <protection locked="0"/>
    </xf>
    <xf numFmtId="164" fontId="13" fillId="3" borderId="0" xfId="3" quotePrefix="1" applyFont="1" applyFill="1" applyBorder="1" applyAlignment="1">
      <alignment horizontal="center" vertical="center" wrapText="1"/>
    </xf>
    <xf numFmtId="0" fontId="9" fillId="2" borderId="0" xfId="2" applyFont="1" applyFill="1" applyAlignment="1" applyProtection="1">
      <alignment horizontal="center" vertical="center"/>
      <protection locked="0"/>
    </xf>
    <xf numFmtId="168" fontId="18" fillId="2" borderId="3" xfId="1" applyNumberFormat="1" applyFont="1" applyFill="1" applyBorder="1" applyAlignment="1">
      <alignment vertical="center"/>
    </xf>
    <xf numFmtId="168" fontId="18" fillId="2" borderId="6" xfId="2" applyNumberFormat="1" applyFont="1" applyFill="1" applyBorder="1" applyAlignment="1">
      <alignment horizontal="right" vertical="center"/>
    </xf>
    <xf numFmtId="168" fontId="16" fillId="3" borderId="5" xfId="0" quotePrefix="1" applyNumberFormat="1" applyFont="1" applyFill="1" applyBorder="1" applyAlignment="1">
      <alignment horizontal="right" vertical="center"/>
    </xf>
    <xf numFmtId="168" fontId="16" fillId="3" borderId="3" xfId="0" quotePrefix="1" applyNumberFormat="1" applyFont="1" applyFill="1" applyBorder="1" applyAlignment="1">
      <alignment horizontal="right" vertical="center"/>
    </xf>
    <xf numFmtId="168" fontId="18" fillId="2" borderId="5" xfId="2" applyNumberFormat="1" applyFont="1" applyFill="1" applyBorder="1" applyAlignment="1">
      <alignment vertical="center"/>
    </xf>
    <xf numFmtId="170" fontId="18" fillId="2" borderId="1" xfId="1" applyNumberFormat="1" applyFont="1" applyFill="1" applyBorder="1" applyAlignment="1">
      <alignment horizontal="right" vertical="center"/>
    </xf>
    <xf numFmtId="170" fontId="18" fillId="2" borderId="9" xfId="1" quotePrefix="1" applyNumberFormat="1" applyFont="1" applyFill="1" applyBorder="1" applyAlignment="1">
      <alignment horizontal="right" vertical="center"/>
    </xf>
    <xf numFmtId="170" fontId="18" fillId="2" borderId="9" xfId="1" applyNumberFormat="1" applyFont="1" applyFill="1" applyBorder="1" applyAlignment="1">
      <alignment horizontal="right" vertical="center"/>
    </xf>
    <xf numFmtId="170" fontId="18" fillId="2" borderId="13" xfId="1" applyNumberFormat="1" applyFont="1" applyFill="1" applyBorder="1" applyAlignment="1">
      <alignment horizontal="right" vertical="center"/>
    </xf>
    <xf numFmtId="170" fontId="16" fillId="3" borderId="3" xfId="0" quotePrefix="1" applyNumberFormat="1" applyFont="1" applyFill="1" applyBorder="1" applyAlignment="1">
      <alignment horizontal="right" vertical="center"/>
    </xf>
    <xf numFmtId="170" fontId="18" fillId="2" borderId="3" xfId="1" applyNumberFormat="1" applyFont="1" applyFill="1" applyBorder="1" applyAlignment="1">
      <alignment vertical="center"/>
    </xf>
    <xf numFmtId="170" fontId="18" fillId="2" borderId="6" xfId="2" applyNumberFormat="1" applyFont="1" applyFill="1" applyBorder="1" applyAlignment="1">
      <alignment horizontal="right" vertical="center"/>
    </xf>
    <xf numFmtId="170" fontId="16" fillId="3" borderId="5" xfId="0" quotePrefix="1" applyNumberFormat="1" applyFont="1" applyFill="1" applyBorder="1" applyAlignment="1">
      <alignment horizontal="right" vertical="center"/>
    </xf>
    <xf numFmtId="170" fontId="18" fillId="2" borderId="5" xfId="2" applyNumberFormat="1" applyFont="1" applyFill="1" applyBorder="1" applyAlignment="1">
      <alignment vertical="center"/>
    </xf>
    <xf numFmtId="170" fontId="18" fillId="2" borderId="5" xfId="2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68" fontId="18" fillId="2" borderId="9" xfId="1" quotePrefix="1" applyNumberFormat="1" applyFont="1" applyFill="1" applyBorder="1" applyAlignment="1">
      <alignment horizontal="right" vertical="center"/>
    </xf>
    <xf numFmtId="168" fontId="18" fillId="2" borderId="9" xfId="1" applyNumberFormat="1" applyFont="1" applyFill="1" applyBorder="1" applyAlignment="1">
      <alignment horizontal="right" vertical="center"/>
    </xf>
    <xf numFmtId="168" fontId="18" fillId="2" borderId="13" xfId="1" applyNumberFormat="1" applyFont="1" applyFill="1" applyBorder="1" applyAlignment="1">
      <alignment horizontal="right" vertical="center"/>
    </xf>
    <xf numFmtId="170" fontId="3" fillId="2" borderId="1" xfId="1" applyNumberFormat="1" applyFont="1" applyFill="1" applyBorder="1" applyAlignment="1">
      <alignment horizontal="center" vertical="center"/>
    </xf>
    <xf numFmtId="170" fontId="3" fillId="2" borderId="5" xfId="1" applyNumberFormat="1" applyFont="1" applyFill="1" applyBorder="1" applyAlignment="1">
      <alignment vertical="center"/>
    </xf>
    <xf numFmtId="170" fontId="34" fillId="3" borderId="5" xfId="0" quotePrefix="1" applyNumberFormat="1" applyFont="1" applyFill="1" applyBorder="1" applyAlignment="1">
      <alignment horizontal="right" vertical="center"/>
    </xf>
    <xf numFmtId="168" fontId="3" fillId="2" borderId="5" xfId="1" applyNumberFormat="1" applyFont="1" applyFill="1" applyBorder="1" applyAlignment="1">
      <alignment vertical="center"/>
    </xf>
    <xf numFmtId="168" fontId="34" fillId="3" borderId="5" xfId="0" quotePrefix="1" applyNumberFormat="1" applyFont="1" applyFill="1" applyBorder="1" applyAlignment="1">
      <alignment horizontal="right" vertical="center"/>
    </xf>
    <xf numFmtId="168" fontId="34" fillId="3" borderId="3" xfId="0" quotePrefix="1" applyNumberFormat="1" applyFont="1" applyFill="1" applyBorder="1" applyAlignment="1">
      <alignment horizontal="right" vertical="center"/>
    </xf>
    <xf numFmtId="168" fontId="3" fillId="2" borderId="1" xfId="1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169" fontId="16" fillId="3" borderId="9" xfId="0" quotePrefix="1" applyNumberFormat="1" applyFont="1" applyFill="1" applyBorder="1" applyAlignment="1">
      <alignment horizontal="right" vertical="center"/>
    </xf>
    <xf numFmtId="0" fontId="32" fillId="2" borderId="0" xfId="2" applyFont="1" applyFill="1" applyAlignment="1" applyProtection="1">
      <alignment horizontal="left" vertical="center"/>
      <protection locked="0"/>
    </xf>
    <xf numFmtId="49" fontId="6" fillId="3" borderId="0" xfId="1" applyNumberFormat="1" applyFont="1" applyFill="1" applyAlignment="1">
      <alignment horizontal="left" vertical="center"/>
    </xf>
    <xf numFmtId="0" fontId="2" fillId="3" borderId="0" xfId="1" applyFont="1" applyFill="1" applyAlignment="1" applyProtection="1">
      <alignment horizontal="center" vertical="center"/>
      <protection locked="0"/>
    </xf>
    <xf numFmtId="0" fontId="2" fillId="3" borderId="0" xfId="1" applyFont="1" applyFill="1" applyAlignment="1" applyProtection="1">
      <alignment vertical="center"/>
      <protection locked="0"/>
    </xf>
    <xf numFmtId="165" fontId="2" fillId="3" borderId="0" xfId="1" applyNumberFormat="1" applyFont="1" applyFill="1" applyAlignment="1" applyProtection="1">
      <alignment vertical="center"/>
      <protection locked="0"/>
    </xf>
    <xf numFmtId="168" fontId="3" fillId="2" borderId="2" xfId="1" applyNumberFormat="1" applyFont="1" applyFill="1" applyBorder="1" applyAlignment="1">
      <alignment vertical="center"/>
    </xf>
    <xf numFmtId="168" fontId="3" fillId="2" borderId="9" xfId="1" applyNumberFormat="1" applyFont="1" applyFill="1" applyBorder="1" applyAlignment="1">
      <alignment vertical="center"/>
    </xf>
    <xf numFmtId="168" fontId="3" fillId="2" borderId="13" xfId="1" applyNumberFormat="1" applyFont="1" applyFill="1" applyBorder="1" applyAlignment="1">
      <alignment vertical="center"/>
    </xf>
    <xf numFmtId="170" fontId="3" fillId="2" borderId="2" xfId="1" applyNumberFormat="1" applyFont="1" applyFill="1" applyBorder="1" applyAlignment="1">
      <alignment vertical="center"/>
    </xf>
    <xf numFmtId="170" fontId="3" fillId="2" borderId="9" xfId="1" applyNumberFormat="1" applyFont="1" applyFill="1" applyBorder="1" applyAlignment="1">
      <alignment vertical="center"/>
    </xf>
    <xf numFmtId="170" fontId="3" fillId="2" borderId="13" xfId="1" applyNumberFormat="1" applyFont="1" applyFill="1" applyBorder="1" applyAlignment="1">
      <alignment vertical="center"/>
    </xf>
    <xf numFmtId="168" fontId="3" fillId="2" borderId="3" xfId="1" applyNumberFormat="1" applyFont="1" applyFill="1" applyBorder="1" applyAlignment="1">
      <alignment horizontal="center" vertical="center"/>
    </xf>
    <xf numFmtId="168" fontId="3" fillId="2" borderId="10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horizontal="center" vertical="center"/>
    </xf>
    <xf numFmtId="168" fontId="33" fillId="0" borderId="3" xfId="3" quotePrefix="1" applyNumberFormat="1" applyFont="1" applyFill="1" applyBorder="1" applyAlignment="1">
      <alignment horizontal="center" vertical="center"/>
    </xf>
    <xf numFmtId="168" fontId="33" fillId="0" borderId="10" xfId="3" applyNumberFormat="1" applyFont="1" applyFill="1" applyBorder="1" applyAlignment="1">
      <alignment horizontal="center" vertical="center"/>
    </xf>
    <xf numFmtId="168" fontId="33" fillId="0" borderId="6" xfId="3" applyNumberFormat="1" applyFont="1" applyFill="1" applyBorder="1" applyAlignment="1">
      <alignment horizontal="center" vertical="center"/>
    </xf>
    <xf numFmtId="164" fontId="13" fillId="3" borderId="3" xfId="3" quotePrefix="1" applyFont="1" applyFill="1" applyBorder="1" applyAlignment="1">
      <alignment horizontal="left" vertical="center" wrapText="1"/>
    </xf>
    <xf numFmtId="164" fontId="13" fillId="3" borderId="10" xfId="3" quotePrefix="1" applyFont="1" applyFill="1" applyBorder="1" applyAlignment="1">
      <alignment horizontal="left" vertical="center" wrapText="1"/>
    </xf>
    <xf numFmtId="164" fontId="13" fillId="3" borderId="6" xfId="3" quotePrefix="1" applyFont="1" applyFill="1" applyBorder="1" applyAlignment="1">
      <alignment horizontal="left" vertical="center" wrapText="1"/>
    </xf>
    <xf numFmtId="168" fontId="18" fillId="2" borderId="9" xfId="1" quotePrefix="1" applyNumberFormat="1" applyFont="1" applyFill="1" applyBorder="1" applyAlignment="1">
      <alignment horizontal="center" vertical="center"/>
    </xf>
    <xf numFmtId="168" fontId="18" fillId="2" borderId="13" xfId="1" quotePrefix="1" applyNumberFormat="1" applyFont="1" applyFill="1" applyBorder="1" applyAlignment="1">
      <alignment horizontal="center" vertical="center"/>
    </xf>
    <xf numFmtId="170" fontId="18" fillId="2" borderId="2" xfId="2" applyNumberFormat="1" applyFont="1" applyFill="1" applyBorder="1" applyAlignment="1">
      <alignment horizontal="right" vertical="center"/>
    </xf>
    <xf numFmtId="170" fontId="18" fillId="2" borderId="9" xfId="2" applyNumberFormat="1" applyFont="1" applyFill="1" applyBorder="1" applyAlignment="1">
      <alignment horizontal="right" vertical="center"/>
    </xf>
    <xf numFmtId="170" fontId="18" fillId="2" borderId="13" xfId="2" applyNumberFormat="1" applyFont="1" applyFill="1" applyBorder="1" applyAlignment="1">
      <alignment horizontal="right" vertical="center"/>
    </xf>
    <xf numFmtId="168" fontId="18" fillId="2" borderId="2" xfId="2" quotePrefix="1" applyNumberFormat="1" applyFont="1" applyFill="1" applyBorder="1" applyAlignment="1">
      <alignment horizontal="right" vertical="center"/>
    </xf>
    <xf numFmtId="168" fontId="18" fillId="2" borderId="9" xfId="2" applyNumberFormat="1" applyFont="1" applyFill="1" applyBorder="1" applyAlignment="1">
      <alignment horizontal="right" vertical="center"/>
    </xf>
    <xf numFmtId="168" fontId="18" fillId="2" borderId="13" xfId="2" applyNumberFormat="1" applyFont="1" applyFill="1" applyBorder="1" applyAlignment="1">
      <alignment horizontal="right" vertical="center"/>
    </xf>
    <xf numFmtId="0" fontId="29" fillId="6" borderId="2" xfId="1" applyFont="1" applyFill="1" applyBorder="1" applyAlignment="1">
      <alignment horizontal="center" vertical="center" wrapText="1"/>
    </xf>
    <xf numFmtId="0" fontId="29" fillId="6" borderId="13" xfId="1" applyFont="1" applyFill="1" applyBorder="1" applyAlignment="1">
      <alignment horizontal="center" vertical="center" wrapText="1"/>
    </xf>
    <xf numFmtId="0" fontId="3" fillId="2" borderId="0" xfId="2" applyFont="1" applyFill="1" applyAlignment="1" applyProtection="1">
      <alignment horizontal="center" vertical="center"/>
      <protection locked="0"/>
    </xf>
    <xf numFmtId="0" fontId="26" fillId="3" borderId="3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/>
    </xf>
    <xf numFmtId="0" fontId="29" fillId="5" borderId="3" xfId="1" applyFont="1" applyFill="1" applyBorder="1" applyAlignment="1">
      <alignment horizontal="center" vertical="center"/>
    </xf>
    <xf numFmtId="0" fontId="29" fillId="5" borderId="10" xfId="1" applyFont="1" applyFill="1" applyBorder="1" applyAlignment="1">
      <alignment horizontal="center" vertical="center"/>
    </xf>
    <xf numFmtId="0" fontId="29" fillId="5" borderId="6" xfId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168" fontId="18" fillId="2" borderId="9" xfId="1" quotePrefix="1" applyNumberFormat="1" applyFont="1" applyFill="1" applyBorder="1" applyAlignment="1">
      <alignment horizontal="right" vertical="center"/>
    </xf>
    <xf numFmtId="168" fontId="18" fillId="2" borderId="9" xfId="1" applyNumberFormat="1" applyFont="1" applyFill="1" applyBorder="1" applyAlignment="1">
      <alignment horizontal="right" vertical="center"/>
    </xf>
    <xf numFmtId="168" fontId="18" fillId="2" borderId="13" xfId="1" applyNumberFormat="1" applyFont="1" applyFill="1" applyBorder="1" applyAlignment="1">
      <alignment horizontal="right" vertical="center"/>
    </xf>
    <xf numFmtId="168" fontId="18" fillId="2" borderId="1" xfId="1" applyNumberFormat="1" applyFont="1" applyFill="1" applyBorder="1" applyAlignment="1">
      <alignment horizontal="right" vertical="center"/>
    </xf>
    <xf numFmtId="168" fontId="18" fillId="2" borderId="12" xfId="1" applyNumberFormat="1" applyFont="1" applyFill="1" applyBorder="1" applyAlignment="1">
      <alignment horizontal="right" vertical="center"/>
    </xf>
    <xf numFmtId="168" fontId="18" fillId="2" borderId="2" xfId="2" applyNumberFormat="1" applyFont="1" applyFill="1" applyBorder="1" applyAlignment="1">
      <alignment horizontal="right" vertical="center"/>
    </xf>
    <xf numFmtId="170" fontId="18" fillId="2" borderId="9" xfId="1" quotePrefix="1" applyNumberFormat="1" applyFont="1" applyFill="1" applyBorder="1" applyAlignment="1">
      <alignment horizontal="right" vertical="center"/>
    </xf>
    <xf numFmtId="170" fontId="18" fillId="2" borderId="9" xfId="1" applyNumberFormat="1" applyFont="1" applyFill="1" applyBorder="1" applyAlignment="1">
      <alignment horizontal="right" vertical="center"/>
    </xf>
    <xf numFmtId="170" fontId="18" fillId="2" borderId="13" xfId="1" applyNumberFormat="1" applyFont="1" applyFill="1" applyBorder="1" applyAlignment="1">
      <alignment horizontal="right" vertical="center"/>
    </xf>
    <xf numFmtId="170" fontId="35" fillId="2" borderId="1" xfId="1" applyNumberFormat="1" applyFont="1" applyFill="1" applyBorder="1" applyAlignment="1">
      <alignment horizontal="right" vertical="center"/>
    </xf>
    <xf numFmtId="170" fontId="35" fillId="2" borderId="12" xfId="1" applyNumberFormat="1" applyFont="1" applyFill="1" applyBorder="1" applyAlignment="1">
      <alignment horizontal="right" vertical="center"/>
    </xf>
    <xf numFmtId="170" fontId="18" fillId="2" borderId="2" xfId="2" quotePrefix="1" applyNumberFormat="1" applyFont="1" applyFill="1" applyBorder="1" applyAlignment="1">
      <alignment horizontal="right" vertical="center"/>
    </xf>
    <xf numFmtId="170" fontId="3" fillId="2" borderId="3" xfId="1" applyNumberFormat="1" applyFont="1" applyFill="1" applyBorder="1" applyAlignment="1">
      <alignment horizontal="center" vertical="center"/>
    </xf>
    <xf numFmtId="170" fontId="3" fillId="2" borderId="10" xfId="1" applyNumberFormat="1" applyFont="1" applyFill="1" applyBorder="1" applyAlignment="1">
      <alignment horizontal="center" vertical="center"/>
    </xf>
    <xf numFmtId="170" fontId="3" fillId="2" borderId="6" xfId="1" applyNumberFormat="1" applyFont="1" applyFill="1" applyBorder="1" applyAlignment="1">
      <alignment horizontal="center" vertical="center"/>
    </xf>
    <xf numFmtId="170" fontId="33" fillId="0" borderId="3" xfId="3" quotePrefix="1" applyNumberFormat="1" applyFont="1" applyFill="1" applyBorder="1" applyAlignment="1">
      <alignment horizontal="center" vertical="center"/>
    </xf>
    <xf numFmtId="170" fontId="33" fillId="0" borderId="10" xfId="3" applyNumberFormat="1" applyFont="1" applyFill="1" applyBorder="1" applyAlignment="1">
      <alignment horizontal="center" vertical="center"/>
    </xf>
    <xf numFmtId="170" fontId="33" fillId="0" borderId="6" xfId="3" applyNumberFormat="1" applyFont="1" applyFill="1" applyBorder="1" applyAlignment="1">
      <alignment horizontal="center" vertical="center"/>
    </xf>
    <xf numFmtId="170" fontId="18" fillId="2" borderId="9" xfId="1" quotePrefix="1" applyNumberFormat="1" applyFont="1" applyFill="1" applyBorder="1" applyAlignment="1">
      <alignment horizontal="center" vertical="center"/>
    </xf>
    <xf numFmtId="170" fontId="18" fillId="2" borderId="13" xfId="1" quotePrefix="1" applyNumberFormat="1" applyFont="1" applyFill="1" applyBorder="1" applyAlignment="1">
      <alignment horizontal="center" vertical="center"/>
    </xf>
    <xf numFmtId="169" fontId="18" fillId="2" borderId="9" xfId="1" applyNumberFormat="1" applyFont="1" applyFill="1" applyBorder="1" applyAlignment="1">
      <alignment horizontal="center" vertical="center"/>
    </xf>
    <xf numFmtId="169" fontId="18" fillId="2" borderId="13" xfId="1" applyNumberFormat="1" applyFont="1" applyFill="1" applyBorder="1" applyAlignment="1">
      <alignment horizontal="center" vertical="center"/>
    </xf>
    <xf numFmtId="0" fontId="19" fillId="4" borderId="4" xfId="1" applyFont="1" applyFill="1" applyBorder="1" applyAlignment="1" applyProtection="1">
      <alignment horizontal="center" vertical="center"/>
      <protection locked="0"/>
    </xf>
    <xf numFmtId="0" fontId="19" fillId="4" borderId="8" xfId="1" applyFont="1" applyFill="1" applyBorder="1" applyAlignment="1" applyProtection="1">
      <alignment horizontal="center" vertical="center"/>
      <protection locked="0"/>
    </xf>
    <xf numFmtId="0" fontId="25" fillId="4" borderId="8" xfId="1" applyFont="1" applyFill="1" applyBorder="1" applyAlignment="1" applyProtection="1">
      <alignment horizontal="center" vertical="center"/>
      <protection locked="0"/>
    </xf>
    <xf numFmtId="0" fontId="19" fillId="4" borderId="7" xfId="1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29" fillId="7" borderId="2" xfId="1" applyFont="1" applyFill="1" applyBorder="1" applyAlignment="1">
      <alignment horizontal="center" vertical="center" wrapText="1"/>
    </xf>
    <xf numFmtId="0" fontId="8" fillId="3" borderId="1" xfId="2" applyFont="1" applyFill="1" applyBorder="1" applyAlignment="1" applyProtection="1">
      <alignment horizontal="left" vertical="center"/>
      <protection locked="0"/>
    </xf>
    <xf numFmtId="0" fontId="8" fillId="3" borderId="0" xfId="2" applyFont="1" applyFill="1" applyAlignment="1" applyProtection="1">
      <alignment horizontal="left" vertical="center"/>
      <protection locked="0"/>
    </xf>
    <xf numFmtId="0" fontId="8" fillId="3" borderId="14" xfId="2" applyFont="1" applyFill="1" applyBorder="1" applyAlignment="1" applyProtection="1">
      <alignment horizontal="left" vertical="center"/>
      <protection locked="0"/>
    </xf>
    <xf numFmtId="0" fontId="8" fillId="3" borderId="1" xfId="2" applyFont="1" applyFill="1" applyBorder="1" applyAlignment="1" applyProtection="1">
      <alignment horizontal="left"/>
      <protection locked="0"/>
    </xf>
    <xf numFmtId="0" fontId="8" fillId="3" borderId="0" xfId="2" applyFont="1" applyFill="1" applyAlignment="1" applyProtection="1">
      <alignment horizontal="left"/>
      <protection locked="0"/>
    </xf>
    <xf numFmtId="0" fontId="8" fillId="3" borderId="14" xfId="2" applyFont="1" applyFill="1" applyBorder="1" applyAlignment="1" applyProtection="1">
      <alignment horizontal="left"/>
      <protection locked="0"/>
    </xf>
    <xf numFmtId="0" fontId="8" fillId="3" borderId="12" xfId="2" applyFont="1" applyFill="1" applyBorder="1" applyAlignment="1" applyProtection="1">
      <alignment horizontal="left" vertical="center"/>
      <protection locked="0"/>
    </xf>
    <xf numFmtId="0" fontId="8" fillId="3" borderId="11" xfId="2" applyFont="1" applyFill="1" applyBorder="1" applyAlignment="1" applyProtection="1">
      <alignment horizontal="left" vertical="center"/>
      <protection locked="0"/>
    </xf>
    <xf numFmtId="0" fontId="8" fillId="3" borderId="15" xfId="2" applyFont="1" applyFill="1" applyBorder="1" applyAlignment="1" applyProtection="1">
      <alignment horizontal="left" vertical="center"/>
      <protection locked="0"/>
    </xf>
    <xf numFmtId="0" fontId="8" fillId="3" borderId="4" xfId="2" applyFont="1" applyFill="1" applyBorder="1" applyAlignment="1" applyProtection="1">
      <alignment horizontal="left" vertical="center"/>
      <protection locked="0"/>
    </xf>
    <xf numFmtId="0" fontId="8" fillId="3" borderId="8" xfId="2" applyFont="1" applyFill="1" applyBorder="1" applyAlignment="1" applyProtection="1">
      <alignment horizontal="left" vertical="center"/>
      <protection locked="0"/>
    </xf>
    <xf numFmtId="0" fontId="8" fillId="3" borderId="7" xfId="2" applyFont="1" applyFill="1" applyBorder="1" applyAlignment="1" applyProtection="1">
      <alignment horizontal="left" vertical="center"/>
      <protection locked="0"/>
    </xf>
    <xf numFmtId="0" fontId="29" fillId="7" borderId="4" xfId="1" applyFont="1" applyFill="1" applyBorder="1" applyAlignment="1">
      <alignment horizontal="center" vertical="center" wrapText="1"/>
    </xf>
    <xf numFmtId="0" fontId="29" fillId="7" borderId="7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 applyProtection="1">
      <alignment horizontal="left" vertical="center" wrapText="1"/>
      <protection locked="0"/>
    </xf>
    <xf numFmtId="0" fontId="9" fillId="3" borderId="0" xfId="2" applyFont="1" applyFill="1" applyAlignment="1" applyProtection="1">
      <alignment horizontal="left" vertical="center" wrapText="1"/>
      <protection locked="0"/>
    </xf>
    <xf numFmtId="0" fontId="9" fillId="3" borderId="14" xfId="2" applyFont="1" applyFill="1" applyBorder="1" applyAlignment="1" applyProtection="1">
      <alignment horizontal="left" vertical="center" wrapText="1"/>
      <protection locked="0"/>
    </xf>
    <xf numFmtId="0" fontId="20" fillId="2" borderId="0" xfId="2" applyFont="1" applyFill="1" applyAlignment="1" applyProtection="1">
      <alignment horizontal="left" vertical="top" wrapText="1"/>
      <protection locked="0"/>
    </xf>
    <xf numFmtId="169" fontId="18" fillId="2" borderId="9" xfId="1" quotePrefix="1" applyNumberFormat="1" applyFont="1" applyFill="1" applyBorder="1" applyAlignment="1">
      <alignment horizontal="right" vertical="center"/>
    </xf>
    <xf numFmtId="169" fontId="18" fillId="2" borderId="9" xfId="1" applyNumberFormat="1" applyFont="1" applyFill="1" applyBorder="1" applyAlignment="1">
      <alignment horizontal="right" vertical="center"/>
    </xf>
    <xf numFmtId="169" fontId="18" fillId="2" borderId="13" xfId="1" applyNumberFormat="1" applyFont="1" applyFill="1" applyBorder="1" applyAlignment="1">
      <alignment horizontal="right" vertical="center"/>
    </xf>
    <xf numFmtId="169" fontId="18" fillId="2" borderId="1" xfId="1" applyNumberFormat="1" applyFont="1" applyFill="1" applyBorder="1" applyAlignment="1">
      <alignment horizontal="right" vertical="center"/>
    </xf>
    <xf numFmtId="169" fontId="18" fillId="2" borderId="12" xfId="1" applyNumberFormat="1" applyFont="1" applyFill="1" applyBorder="1" applyAlignment="1">
      <alignment horizontal="right" vertical="center"/>
    </xf>
    <xf numFmtId="169" fontId="33" fillId="0" borderId="3" xfId="3" quotePrefix="1" applyNumberFormat="1" applyFont="1" applyFill="1" applyBorder="1" applyAlignment="1">
      <alignment horizontal="center" vertical="center"/>
    </xf>
    <xf numFmtId="169" fontId="33" fillId="0" borderId="10" xfId="3" applyNumberFormat="1" applyFont="1" applyFill="1" applyBorder="1" applyAlignment="1">
      <alignment horizontal="center" vertical="center"/>
    </xf>
    <xf numFmtId="169" fontId="33" fillId="0" borderId="6" xfId="3" applyNumberFormat="1" applyFont="1" applyFill="1" applyBorder="1" applyAlignment="1">
      <alignment horizontal="center" vertical="center"/>
    </xf>
    <xf numFmtId="171" fontId="18" fillId="2" borderId="1" xfId="1" applyNumberFormat="1" applyFont="1" applyFill="1" applyBorder="1" applyAlignment="1">
      <alignment horizontal="right" vertical="center"/>
    </xf>
  </cellXfs>
  <cellStyles count="5">
    <cellStyle name="=C:\WINNT35\SYSTEM32\COMMAND.COM" xfId="1" xr:uid="{00000000-0005-0000-0000-000000000000}"/>
    <cellStyle name="=C:\WINNT35\SYSTEM32\COMMAND.COM 2" xfId="2" xr:uid="{00000000-0005-0000-0000-000001000000}"/>
    <cellStyle name="Migliaia [0]" xfId="3" builtinId="6"/>
    <cellStyle name="Normale" xfId="0" builtinId="0"/>
    <cellStyle name="Normale 2" xfId="4" xr:uid="{00000000-0005-0000-0000-000004000000}"/>
  </cellStyles>
  <dxfs count="1"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80"/>
  <sheetViews>
    <sheetView tabSelected="1" zoomScaleNormal="100" workbookViewId="0">
      <selection activeCell="B5" sqref="B5"/>
    </sheetView>
  </sheetViews>
  <sheetFormatPr defaultRowHeight="12.75" outlineLevelCol="1" x14ac:dyDescent="0.2"/>
  <cols>
    <col min="1" max="1" width="1.7109375" style="1" customWidth="1"/>
    <col min="2" max="2" width="28.7109375" style="1" customWidth="1"/>
    <col min="3" max="11" width="9.7109375" style="1" hidden="1" customWidth="1" outlineLevel="1"/>
    <col min="12" max="12" width="16.7109375" style="42" customWidth="1" collapsed="1"/>
    <col min="13" max="14" width="16.7109375" style="42" customWidth="1"/>
    <col min="15" max="19" width="9.7109375" style="1" hidden="1" customWidth="1" outlineLevel="1"/>
    <col min="20" max="20" width="16.140625" style="1" customWidth="1" collapsed="1"/>
    <col min="21" max="22" width="13.28515625" style="1" customWidth="1"/>
    <col min="23" max="16384" width="9.140625" style="1"/>
  </cols>
  <sheetData>
    <row r="1" spans="1:257" ht="14.25" customHeight="1" x14ac:dyDescent="0.2">
      <c r="B1" s="1" t="s">
        <v>21</v>
      </c>
    </row>
    <row r="2" spans="1:257" s="2" customFormat="1" ht="15" customHeight="1" x14ac:dyDescent="0.2">
      <c r="B2" s="28" t="s">
        <v>41</v>
      </c>
      <c r="C2" s="4"/>
      <c r="D2" s="4"/>
      <c r="E2" s="4"/>
      <c r="F2" s="4"/>
      <c r="G2" s="4"/>
      <c r="H2" s="4"/>
      <c r="I2" s="4"/>
      <c r="J2" s="4"/>
      <c r="K2" s="4"/>
      <c r="L2" s="43"/>
      <c r="M2" s="43"/>
      <c r="N2" s="43"/>
    </row>
    <row r="3" spans="1:257" s="2" customFormat="1" ht="15" customHeight="1" x14ac:dyDescent="0.2">
      <c r="B3" s="1" t="s">
        <v>5</v>
      </c>
      <c r="C3" s="1"/>
      <c r="D3" s="1"/>
      <c r="E3" s="1"/>
      <c r="F3" s="1"/>
      <c r="G3" s="1"/>
      <c r="H3" s="1"/>
      <c r="I3" s="1"/>
      <c r="J3" s="1"/>
      <c r="K3" s="1"/>
      <c r="L3" s="43"/>
      <c r="M3" s="43"/>
      <c r="N3" s="43"/>
    </row>
    <row r="4" spans="1:257" x14ac:dyDescent="0.2">
      <c r="W4" s="8"/>
    </row>
    <row r="5" spans="1:257" ht="15" customHeight="1" x14ac:dyDescent="0.2">
      <c r="B5" s="7" t="s">
        <v>52</v>
      </c>
      <c r="C5" s="12"/>
      <c r="D5" s="13"/>
      <c r="E5" s="13"/>
      <c r="F5" s="13"/>
      <c r="G5" s="12"/>
      <c r="H5" s="12"/>
      <c r="I5" s="12"/>
      <c r="J5" s="12"/>
      <c r="K5" s="14"/>
      <c r="L5" s="44"/>
      <c r="M5" s="77" t="s">
        <v>46</v>
      </c>
      <c r="W5" s="8"/>
    </row>
    <row r="6" spans="1:257" x14ac:dyDescent="0.2">
      <c r="B6" s="8"/>
      <c r="C6" s="8"/>
      <c r="D6" s="15"/>
      <c r="E6" s="15"/>
      <c r="F6" s="15"/>
      <c r="G6" s="8"/>
      <c r="H6" s="8"/>
      <c r="I6" s="8"/>
      <c r="J6" s="8"/>
      <c r="K6" s="8"/>
      <c r="W6" s="8"/>
    </row>
    <row r="7" spans="1:257" ht="14.25" customHeight="1" x14ac:dyDescent="0.2">
      <c r="B7" s="140" t="s">
        <v>45</v>
      </c>
      <c r="C7" s="141"/>
      <c r="D7" s="142"/>
      <c r="E7" s="142"/>
      <c r="F7" s="142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3"/>
    </row>
    <row r="8" spans="1:257" customFormat="1" ht="30.75" customHeight="1" x14ac:dyDescent="0.2">
      <c r="A8" s="26"/>
      <c r="B8" s="163" t="s">
        <v>34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5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</row>
    <row r="9" spans="1:257" customFormat="1" ht="15" customHeight="1" x14ac:dyDescent="0.2">
      <c r="A9" s="26"/>
      <c r="B9" s="149" t="s">
        <v>20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1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</row>
    <row r="10" spans="1:257" customFormat="1" ht="15" customHeight="1" x14ac:dyDescent="0.25">
      <c r="A10" s="26"/>
      <c r="B10" s="152" t="s">
        <v>22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4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26"/>
      <c r="IA10" s="26"/>
      <c r="IB10" s="26"/>
      <c r="IC10" s="26"/>
      <c r="ID10" s="26"/>
      <c r="IE10" s="26"/>
      <c r="IF10" s="26"/>
      <c r="IG10" s="26"/>
      <c r="IH10" s="26"/>
      <c r="II10" s="26"/>
      <c r="IJ10" s="26"/>
      <c r="IK10" s="26"/>
      <c r="IL10" s="26"/>
      <c r="IM10" s="26"/>
      <c r="IN10" s="26"/>
      <c r="IO10" s="26"/>
      <c r="IP10" s="26"/>
      <c r="IQ10" s="26"/>
      <c r="IR10" s="26"/>
      <c r="IS10" s="26"/>
      <c r="IT10" s="26"/>
      <c r="IU10" s="26"/>
      <c r="IV10" s="26"/>
      <c r="IW10" s="26"/>
    </row>
    <row r="11" spans="1:257" customFormat="1" ht="18.75" customHeight="1" x14ac:dyDescent="0.2">
      <c r="A11" s="26"/>
      <c r="B11" s="155" t="s">
        <v>47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7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</row>
    <row r="12" spans="1:257" customFormat="1" ht="15" customHeight="1" x14ac:dyDescent="0.2">
      <c r="A12" s="26"/>
      <c r="B12" s="158" t="s">
        <v>6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60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  <c r="HE12" s="26"/>
      <c r="HF12" s="26"/>
      <c r="HG12" s="26"/>
      <c r="HH12" s="26"/>
      <c r="HI12" s="26"/>
      <c r="HJ12" s="26"/>
      <c r="HK12" s="26"/>
      <c r="HL12" s="26"/>
      <c r="HM12" s="26"/>
      <c r="HN12" s="26"/>
      <c r="HO12" s="26"/>
      <c r="HP12" s="26"/>
      <c r="HQ12" s="26"/>
      <c r="HR12" s="26"/>
      <c r="HS12" s="26"/>
      <c r="HT12" s="26"/>
      <c r="HU12" s="26"/>
      <c r="HV12" s="26"/>
      <c r="HW12" s="26"/>
      <c r="HX12" s="26"/>
      <c r="HY12" s="26"/>
      <c r="HZ12" s="26"/>
      <c r="IA12" s="26"/>
      <c r="IB12" s="26"/>
      <c r="IC12" s="26"/>
      <c r="ID12" s="26"/>
      <c r="IE12" s="26"/>
      <c r="IF12" s="26"/>
      <c r="IG12" s="26"/>
      <c r="IH12" s="26"/>
      <c r="II12" s="26"/>
      <c r="IJ12" s="26"/>
      <c r="IK12" s="26"/>
      <c r="IL12" s="26"/>
      <c r="IM12" s="26"/>
      <c r="IN12" s="26"/>
      <c r="IO12" s="26"/>
      <c r="IP12" s="26"/>
      <c r="IQ12" s="26"/>
      <c r="IR12" s="26"/>
      <c r="IS12" s="26"/>
      <c r="IT12" s="26"/>
      <c r="IU12" s="26"/>
      <c r="IV12" s="26"/>
      <c r="IW12" s="26"/>
    </row>
    <row r="13" spans="1:257" customFormat="1" ht="15" customHeight="1" x14ac:dyDescent="0.2">
      <c r="A13" s="26"/>
      <c r="B13" s="149" t="s">
        <v>7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1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  <c r="HE13" s="26"/>
      <c r="HF13" s="26"/>
      <c r="HG13" s="26"/>
      <c r="HH13" s="26"/>
      <c r="HI13" s="26"/>
      <c r="HJ13" s="26"/>
      <c r="HK13" s="26"/>
      <c r="HL13" s="26"/>
      <c r="HM13" s="26"/>
      <c r="HN13" s="26"/>
      <c r="HO13" s="26"/>
      <c r="HP13" s="26"/>
      <c r="HQ13" s="26"/>
      <c r="HR13" s="26"/>
      <c r="HS13" s="26"/>
      <c r="HT13" s="26"/>
      <c r="HU13" s="26"/>
      <c r="HV13" s="26"/>
      <c r="HW13" s="26"/>
      <c r="HX13" s="26"/>
      <c r="HY13" s="26"/>
      <c r="HZ13" s="26"/>
      <c r="IA13" s="26"/>
      <c r="IB13" s="26"/>
      <c r="IC13" s="26"/>
      <c r="ID13" s="26"/>
      <c r="IE13" s="26"/>
      <c r="IF13" s="26"/>
      <c r="IG13" s="26"/>
      <c r="IH13" s="26"/>
      <c r="II13" s="26"/>
      <c r="IJ13" s="26"/>
      <c r="IK13" s="26"/>
      <c r="IL13" s="26"/>
      <c r="IM13" s="26"/>
      <c r="IN13" s="26"/>
      <c r="IO13" s="26"/>
      <c r="IP13" s="26"/>
      <c r="IQ13" s="26"/>
      <c r="IR13" s="26"/>
      <c r="IS13" s="26"/>
      <c r="IT13" s="26"/>
      <c r="IU13" s="26"/>
      <c r="IV13" s="26"/>
      <c r="IW13" s="26"/>
    </row>
    <row r="14" spans="1:257" customFormat="1" ht="15" customHeight="1" x14ac:dyDescent="0.2">
      <c r="A14" s="26"/>
      <c r="B14" s="155" t="s">
        <v>8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7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  <c r="IW14" s="26"/>
    </row>
    <row r="15" spans="1:257" customForma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45"/>
      <c r="M15" s="45"/>
      <c r="N15" s="45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  <c r="IW15" s="26"/>
    </row>
    <row r="16" spans="1:257" customFormat="1" ht="38.25" customHeight="1" x14ac:dyDescent="0.2">
      <c r="A16" s="26"/>
      <c r="B16" s="166" t="s">
        <v>26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6"/>
      <c r="HL16" s="26"/>
      <c r="HM16" s="26"/>
      <c r="HN16" s="26"/>
      <c r="HO16" s="26"/>
      <c r="HP16" s="26"/>
      <c r="HQ16" s="26"/>
      <c r="HR16" s="26"/>
      <c r="HS16" s="26"/>
      <c r="HT16" s="26"/>
      <c r="HU16" s="26"/>
      <c r="HV16" s="26"/>
      <c r="HW16" s="26"/>
      <c r="HX16" s="26"/>
      <c r="HY16" s="26"/>
      <c r="HZ16" s="26"/>
      <c r="IA16" s="26"/>
      <c r="IB16" s="26"/>
      <c r="IC16" s="26"/>
      <c r="ID16" s="26"/>
      <c r="IE16" s="26"/>
      <c r="IF16" s="26"/>
      <c r="IG16" s="26"/>
      <c r="IH16" s="26"/>
      <c r="II16" s="26"/>
      <c r="IJ16" s="26"/>
      <c r="IK16" s="26"/>
      <c r="IL16" s="26"/>
      <c r="IM16" s="26"/>
      <c r="IN16" s="26"/>
      <c r="IO16" s="26"/>
      <c r="IP16" s="26"/>
      <c r="IQ16" s="26"/>
      <c r="IR16" s="26"/>
      <c r="IS16" s="26"/>
      <c r="IT16" s="26"/>
      <c r="IU16" s="26"/>
      <c r="IV16" s="26"/>
      <c r="IW16" s="26"/>
    </row>
    <row r="17" spans="2:35" ht="14.25" customHeight="1" x14ac:dyDescent="0.2">
      <c r="B17" s="16" t="s">
        <v>35</v>
      </c>
      <c r="C17" s="17"/>
      <c r="D17" s="17"/>
      <c r="E17" s="17"/>
      <c r="F17" s="78"/>
      <c r="G17" s="78"/>
      <c r="H17" s="78"/>
      <c r="I17" s="78"/>
      <c r="J17" s="78"/>
      <c r="K17" s="78"/>
      <c r="L17" s="79"/>
      <c r="M17" s="79"/>
      <c r="N17" s="79"/>
      <c r="O17" s="80"/>
      <c r="P17" s="80"/>
      <c r="Q17" s="80"/>
      <c r="R17" s="81"/>
      <c r="S17" s="81"/>
      <c r="T17" s="81"/>
      <c r="U17" s="81"/>
      <c r="V17" s="81"/>
    </row>
    <row r="18" spans="2:35" s="3" customFormat="1" ht="23.25" customHeight="1" x14ac:dyDescent="0.2">
      <c r="B18" s="75" t="s">
        <v>51</v>
      </c>
      <c r="C18" s="108" t="s">
        <v>27</v>
      </c>
      <c r="D18" s="109"/>
      <c r="E18" s="110"/>
      <c r="F18" s="36" t="s">
        <v>28</v>
      </c>
      <c r="G18" s="36" t="s">
        <v>31</v>
      </c>
      <c r="H18" s="36" t="s">
        <v>30</v>
      </c>
      <c r="I18" s="36" t="s">
        <v>32</v>
      </c>
      <c r="J18" s="36" t="s">
        <v>33</v>
      </c>
      <c r="K18" s="41" t="s">
        <v>29</v>
      </c>
      <c r="L18" s="111" t="s">
        <v>9</v>
      </c>
      <c r="M18" s="112"/>
      <c r="N18" s="113"/>
      <c r="O18" s="144" t="s">
        <v>12</v>
      </c>
      <c r="P18" s="144" t="s">
        <v>13</v>
      </c>
      <c r="Q18" s="144" t="s">
        <v>14</v>
      </c>
      <c r="R18" s="144" t="s">
        <v>0</v>
      </c>
      <c r="S18" s="144" t="s">
        <v>1</v>
      </c>
      <c r="T18" s="146" t="s">
        <v>10</v>
      </c>
      <c r="U18" s="148" t="s">
        <v>44</v>
      </c>
      <c r="V18" s="148"/>
    </row>
    <row r="19" spans="2:35" s="3" customFormat="1" ht="18.75" x14ac:dyDescent="0.2">
      <c r="B19" s="18" t="s">
        <v>17</v>
      </c>
      <c r="C19" s="6" t="s">
        <v>2</v>
      </c>
      <c r="D19" s="6" t="s">
        <v>3</v>
      </c>
      <c r="E19" s="6" t="s">
        <v>4</v>
      </c>
      <c r="F19" s="19"/>
      <c r="G19" s="19"/>
      <c r="H19" s="19"/>
      <c r="I19" s="19"/>
      <c r="J19" s="19"/>
      <c r="K19" s="19"/>
      <c r="L19" s="20" t="s">
        <v>2</v>
      </c>
      <c r="M19" s="21" t="s">
        <v>3</v>
      </c>
      <c r="N19" s="22" t="s">
        <v>4</v>
      </c>
      <c r="O19" s="145"/>
      <c r="P19" s="145"/>
      <c r="Q19" s="145"/>
      <c r="R19" s="145"/>
      <c r="S19" s="145"/>
      <c r="T19" s="147"/>
      <c r="U19" s="74" t="s">
        <v>42</v>
      </c>
      <c r="V19" s="74" t="s">
        <v>43</v>
      </c>
    </row>
    <row r="20" spans="2:35" s="5" customFormat="1" ht="14.25" customHeight="1" x14ac:dyDescent="0.2">
      <c r="B20" s="34" t="s">
        <v>48</v>
      </c>
      <c r="C20" s="37">
        <v>0.12225180000000001</v>
      </c>
      <c r="D20" s="37">
        <v>0.1520871</v>
      </c>
      <c r="E20" s="37">
        <v>0.1282952</v>
      </c>
      <c r="F20" s="37">
        <v>1.5530900000000004E-2</v>
      </c>
      <c r="G20" s="167">
        <v>4.0000000000000002E-4</v>
      </c>
      <c r="H20" s="167">
        <v>3.1189999999999998E-3</v>
      </c>
      <c r="I20" s="38"/>
      <c r="J20" s="138">
        <v>1.6000000000000001E-4</v>
      </c>
      <c r="K20" s="170">
        <v>-2.0200000000000001E-3</v>
      </c>
      <c r="L20" s="73">
        <f>IF(C20&lt;&gt;"",C20+$F$20+$G$20+$H$20+$I$20+$J$20+$K$20,"disp. da 1/05/2026")</f>
        <v>0.13944170000000003</v>
      </c>
      <c r="M20" s="73">
        <f>IF(D20&lt;&gt;"",D20+$F$20+$G$20+$H$20+$I$20+$J$20+$K$20,"disp. da 1/05/2026")</f>
        <v>0.16927700000000004</v>
      </c>
      <c r="N20" s="73">
        <f>IF(E20&lt;&gt;"",E20+$F$20+$G$20+$H$20+$I$20+$J$20+$K$20,"disp. da 1/05/2026")</f>
        <v>0.14548510000000003</v>
      </c>
      <c r="O20" s="123">
        <f>0.068/100</f>
        <v>6.8000000000000005E-4</v>
      </c>
      <c r="P20" s="123">
        <f>1.19/100</f>
        <v>1.1899999999999999E-2</v>
      </c>
      <c r="Q20" s="102" t="s">
        <v>11</v>
      </c>
      <c r="R20" s="123">
        <f>0.276/100</f>
        <v>2.7600000000000003E-3</v>
      </c>
      <c r="S20" s="123">
        <f>0.007/100</f>
        <v>7.0000000000000007E-5</v>
      </c>
      <c r="T20" s="82"/>
      <c r="U20" s="82"/>
      <c r="V20" s="82"/>
      <c r="W20" s="3"/>
      <c r="X20" s="3"/>
      <c r="Y20" s="3"/>
      <c r="Z20" s="3"/>
      <c r="AA20" s="3"/>
      <c r="AB20" s="9"/>
      <c r="AC20" s="9"/>
      <c r="AD20" s="9"/>
      <c r="AE20" s="3"/>
      <c r="AF20" s="3"/>
      <c r="AG20" s="3"/>
      <c r="AH20" s="3"/>
      <c r="AI20" s="3"/>
    </row>
    <row r="21" spans="2:35" s="3" customFormat="1" ht="14.25" customHeight="1" x14ac:dyDescent="0.2">
      <c r="B21" s="35" t="s">
        <v>49</v>
      </c>
      <c r="C21" s="37">
        <v>0.11789140000000002</v>
      </c>
      <c r="D21" s="37">
        <v>0.14458180000000001</v>
      </c>
      <c r="E21" s="37">
        <v>0.13289650000000003</v>
      </c>
      <c r="F21" s="37">
        <v>1.5530900000000004E-2</v>
      </c>
      <c r="G21" s="168"/>
      <c r="H21" s="168"/>
      <c r="I21" s="76"/>
      <c r="J21" s="138"/>
      <c r="K21" s="170"/>
      <c r="L21" s="73">
        <f>IF(C21&lt;&gt;"",C21+$F$21+$G$20+$H$20+$I$20+$J$20+$K$20,"disp. da 1/06/2026")</f>
        <v>0.13508130000000004</v>
      </c>
      <c r="M21" s="73">
        <f>IF(D21&lt;&gt;"",D21+$F$21+$G$20+$H$20+$I$20+$J$20+$K$20,"disp. da 1/06/2026")</f>
        <v>0.16177170000000005</v>
      </c>
      <c r="N21" s="73">
        <f>IF(E21&lt;&gt;"",E21+$F$21+$G$20+$H$20+$I$20+$J$20+$K$20,"disp. da 1/06/2026")</f>
        <v>0.15008640000000006</v>
      </c>
      <c r="O21" s="103"/>
      <c r="P21" s="103"/>
      <c r="Q21" s="103"/>
      <c r="R21" s="103"/>
      <c r="S21" s="103"/>
      <c r="T21" s="83">
        <f>O20+P20+R20+S20</f>
        <v>1.541E-2</v>
      </c>
      <c r="U21" s="83">
        <f>2.7973/100</f>
        <v>2.7972999999999998E-2</v>
      </c>
      <c r="V21" s="83">
        <f>0.1616/100</f>
        <v>1.616E-3</v>
      </c>
      <c r="AB21" s="9"/>
      <c r="AC21" s="9"/>
      <c r="AD21" s="9"/>
    </row>
    <row r="22" spans="2:35" s="3" customFormat="1" ht="14.25" customHeight="1" x14ac:dyDescent="0.2">
      <c r="B22" s="35" t="s">
        <v>50</v>
      </c>
      <c r="C22" s="37">
        <v>0.13833600000000001</v>
      </c>
      <c r="D22" s="37">
        <v>0.16687000000000002</v>
      </c>
      <c r="E22" s="37">
        <v>0.13995959999999999</v>
      </c>
      <c r="F22" s="37">
        <v>1.9902300000000001E-2</v>
      </c>
      <c r="G22" s="169"/>
      <c r="H22" s="169"/>
      <c r="I22" s="39"/>
      <c r="J22" s="139"/>
      <c r="K22" s="171"/>
      <c r="L22" s="73">
        <f>IF(C22&lt;&gt;"",C22+$F$22+$G$20+$H$20+$I$20+$J$20+$K$20,"disp. da 1/07/2026")</f>
        <v>0.15989730000000005</v>
      </c>
      <c r="M22" s="73">
        <f>IF(D22&lt;&gt;"",D22+$F$22+$G$20+$H$20+$I$20+$J$20+$K$20,"disp. da 1/07/2026")</f>
        <v>0.18843130000000005</v>
      </c>
      <c r="N22" s="73">
        <f>IF(E22&lt;&gt;"",E22+$F$22+$G$20+$H$20+$I$20+$J$20+$K$20,"disp. da 1/07/2026")</f>
        <v>0.16152090000000002</v>
      </c>
      <c r="O22" s="104"/>
      <c r="P22" s="104"/>
      <c r="Q22" s="104"/>
      <c r="R22" s="104"/>
      <c r="S22" s="104"/>
      <c r="T22" s="84"/>
      <c r="U22" s="84"/>
      <c r="V22" s="84"/>
      <c r="AB22" s="9"/>
      <c r="AC22" s="9"/>
      <c r="AD22" s="9"/>
    </row>
    <row r="23" spans="2:35" s="3" customFormat="1" ht="14.25" customHeight="1" x14ac:dyDescent="0.2">
      <c r="B23" s="23" t="s">
        <v>18</v>
      </c>
      <c r="C23" s="40" t="s">
        <v>11</v>
      </c>
      <c r="D23" s="40" t="s">
        <v>11</v>
      </c>
      <c r="E23" s="40" t="s">
        <v>11</v>
      </c>
      <c r="F23" s="40" t="s">
        <v>11</v>
      </c>
      <c r="G23" s="40" t="s">
        <v>11</v>
      </c>
      <c r="H23" s="40" t="s">
        <v>11</v>
      </c>
      <c r="I23" s="48">
        <v>35</v>
      </c>
      <c r="J23" s="40" t="s">
        <v>11</v>
      </c>
      <c r="K23" s="40" t="s">
        <v>11</v>
      </c>
      <c r="L23" s="88">
        <f>I23</f>
        <v>35</v>
      </c>
      <c r="M23" s="89"/>
      <c r="N23" s="90"/>
      <c r="O23" s="49">
        <f>534.71/100</f>
        <v>5.3471000000000002</v>
      </c>
      <c r="P23" s="50" t="s">
        <v>11</v>
      </c>
      <c r="Q23" s="49">
        <f>(1968.26+216.43)/100</f>
        <v>21.846900000000002</v>
      </c>
      <c r="R23" s="51" t="s">
        <v>11</v>
      </c>
      <c r="S23" s="52">
        <f>168.24/100</f>
        <v>1.6824000000000001</v>
      </c>
      <c r="T23" s="70">
        <f>O23+Q23+S23</f>
        <v>28.876400000000004</v>
      </c>
      <c r="U23" s="72">
        <f>1193.64/100</f>
        <v>11.936400000000001</v>
      </c>
      <c r="V23" s="71">
        <f>302.76/100</f>
        <v>3.0276000000000001</v>
      </c>
      <c r="AB23" s="9"/>
      <c r="AC23" s="9"/>
      <c r="AD23" s="9"/>
    </row>
    <row r="24" spans="2:35" s="3" customFormat="1" ht="14.25" customHeight="1" x14ac:dyDescent="0.2">
      <c r="B24" s="23" t="s">
        <v>19</v>
      </c>
      <c r="C24" s="40" t="s">
        <v>11</v>
      </c>
      <c r="D24" s="40" t="s">
        <v>11</v>
      </c>
      <c r="E24" s="40" t="s">
        <v>11</v>
      </c>
      <c r="F24" s="40" t="s">
        <v>11</v>
      </c>
      <c r="G24" s="40" t="s">
        <v>11</v>
      </c>
      <c r="H24" s="40" t="s">
        <v>11</v>
      </c>
      <c r="I24" s="40"/>
      <c r="J24" s="40" t="s">
        <v>11</v>
      </c>
      <c r="K24" s="40" t="s">
        <v>11</v>
      </c>
      <c r="L24" s="172" t="s">
        <v>11</v>
      </c>
      <c r="M24" s="173"/>
      <c r="N24" s="174"/>
      <c r="O24" s="49">
        <f>3292.97/100</f>
        <v>32.929699999999997</v>
      </c>
      <c r="P24" s="50" t="s">
        <v>11</v>
      </c>
      <c r="Q24" s="51" t="s">
        <v>11</v>
      </c>
      <c r="R24" s="51" t="s">
        <v>11</v>
      </c>
      <c r="S24" s="51">
        <f>0/100</f>
        <v>0</v>
      </c>
      <c r="T24" s="70">
        <f>O24</f>
        <v>32.929699999999997</v>
      </c>
      <c r="U24" s="72">
        <f>1361.16/100</f>
        <v>13.611600000000001</v>
      </c>
      <c r="V24" s="71">
        <f>345.24/100</f>
        <v>3.4523999999999999</v>
      </c>
      <c r="AB24" s="9"/>
      <c r="AC24" s="9"/>
      <c r="AD24" s="9"/>
    </row>
    <row r="25" spans="2:35" ht="25.5" customHeight="1" x14ac:dyDescent="0.2">
      <c r="B25" s="24" t="s">
        <v>15</v>
      </c>
      <c r="C25" s="11"/>
      <c r="D25" s="11"/>
      <c r="E25" s="11"/>
      <c r="F25" s="11"/>
      <c r="G25" s="11"/>
      <c r="H25" s="11"/>
      <c r="I25" s="11"/>
      <c r="J25" s="11"/>
      <c r="K25" s="11"/>
      <c r="L25" s="94" t="s">
        <v>16</v>
      </c>
      <c r="M25" s="95"/>
      <c r="N25" s="95"/>
      <c r="O25" s="95"/>
      <c r="P25" s="95"/>
      <c r="Q25" s="95"/>
      <c r="R25" s="95"/>
      <c r="S25" s="95"/>
      <c r="T25" s="95"/>
      <c r="U25" s="95"/>
      <c r="V25" s="96"/>
    </row>
    <row r="27" spans="2:35" ht="14.25" customHeight="1" x14ac:dyDescent="0.2">
      <c r="B27" s="16" t="s">
        <v>36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2:35" s="3" customFormat="1" ht="23.25" customHeight="1" x14ac:dyDescent="0.2">
      <c r="B28" s="75" t="str">
        <f>B18</f>
        <v>1 aprile - 31 giugno 2026</v>
      </c>
      <c r="C28" s="108" t="s">
        <v>27</v>
      </c>
      <c r="D28" s="109"/>
      <c r="E28" s="110"/>
      <c r="F28" s="36" t="s">
        <v>28</v>
      </c>
      <c r="G28" s="36" t="s">
        <v>31</v>
      </c>
      <c r="H28" s="36" t="s">
        <v>30</v>
      </c>
      <c r="I28" s="36" t="s">
        <v>32</v>
      </c>
      <c r="J28" s="36" t="s">
        <v>33</v>
      </c>
      <c r="K28" s="41" t="s">
        <v>29</v>
      </c>
      <c r="L28" s="111" t="s">
        <v>9</v>
      </c>
      <c r="M28" s="112"/>
      <c r="N28" s="113"/>
      <c r="O28" s="114" t="s">
        <v>12</v>
      </c>
      <c r="P28" s="114" t="s">
        <v>13</v>
      </c>
      <c r="Q28" s="114" t="s">
        <v>14</v>
      </c>
      <c r="R28" s="116" t="s">
        <v>0</v>
      </c>
      <c r="S28" s="116" t="s">
        <v>1</v>
      </c>
      <c r="T28" s="105" t="s">
        <v>10</v>
      </c>
      <c r="U28" s="161" t="s">
        <v>44</v>
      </c>
      <c r="V28" s="162"/>
    </row>
    <row r="29" spans="2:35" s="3" customFormat="1" ht="18.75" x14ac:dyDescent="0.2">
      <c r="B29" s="18" t="s">
        <v>17</v>
      </c>
      <c r="C29" s="6" t="s">
        <v>2</v>
      </c>
      <c r="D29" s="6" t="s">
        <v>3</v>
      </c>
      <c r="E29" s="6" t="s">
        <v>4</v>
      </c>
      <c r="F29" s="19"/>
      <c r="G29" s="19"/>
      <c r="H29" s="19"/>
      <c r="I29" s="19"/>
      <c r="J29" s="19"/>
      <c r="K29" s="19"/>
      <c r="L29" s="20" t="s">
        <v>2</v>
      </c>
      <c r="M29" s="21" t="s">
        <v>3</v>
      </c>
      <c r="N29" s="22" t="s">
        <v>4</v>
      </c>
      <c r="O29" s="115"/>
      <c r="P29" s="115"/>
      <c r="Q29" s="115"/>
      <c r="R29" s="117"/>
      <c r="S29" s="117"/>
      <c r="T29" s="106"/>
      <c r="U29" s="74" t="s">
        <v>42</v>
      </c>
      <c r="V29" s="74" t="s">
        <v>43</v>
      </c>
    </row>
    <row r="30" spans="2:35" s="5" customFormat="1" ht="14.25" customHeight="1" x14ac:dyDescent="0.2">
      <c r="B30" s="34" t="str">
        <f>B20</f>
        <v>Aprile 2026</v>
      </c>
      <c r="C30" s="53">
        <f>IF(C20=0,"",C20)</f>
        <v>0.12225180000000001</v>
      </c>
      <c r="D30" s="53">
        <f t="shared" ref="D30:E30" si="0">IF(D20=0,"",D20)</f>
        <v>0.1520871</v>
      </c>
      <c r="E30" s="53">
        <f t="shared" si="0"/>
        <v>0.1282952</v>
      </c>
      <c r="F30" s="53">
        <f t="shared" ref="F30:K30" si="1">F20</f>
        <v>1.5530900000000004E-2</v>
      </c>
      <c r="G30" s="124">
        <f t="shared" si="1"/>
        <v>4.0000000000000002E-4</v>
      </c>
      <c r="H30" s="124">
        <f t="shared" si="1"/>
        <v>3.1189999999999998E-3</v>
      </c>
      <c r="I30" s="54"/>
      <c r="J30" s="136">
        <f t="shared" si="1"/>
        <v>1.6000000000000001E-4</v>
      </c>
      <c r="K30" s="127">
        <f t="shared" si="1"/>
        <v>-2.0200000000000001E-3</v>
      </c>
      <c r="L30" s="67">
        <f>IF(C30&lt;&gt;"",C30+$F$30+$G$30+$H$30+$I$30+$J$30+$K$30,L20)</f>
        <v>0.13944170000000003</v>
      </c>
      <c r="M30" s="67">
        <f>IF(D30&lt;&gt;"",D30+$F$30+$G$30+$H$30+$I$30+$J$30+$K$30,M20)</f>
        <v>0.16927700000000004</v>
      </c>
      <c r="N30" s="67">
        <f>IF(E30&lt;&gt;"",E30+$F$30+$G$30+$H$30+$I$30+$J$30+$K$30,N20)</f>
        <v>0.14548510000000003</v>
      </c>
      <c r="O30" s="123">
        <f>0.068/100</f>
        <v>6.8000000000000005E-4</v>
      </c>
      <c r="P30" s="99">
        <f>$P$20</f>
        <v>1.1899999999999999E-2</v>
      </c>
      <c r="Q30" s="129" t="s">
        <v>11</v>
      </c>
      <c r="R30" s="99">
        <f>$R$20</f>
        <v>2.7600000000000003E-3</v>
      </c>
      <c r="S30" s="99">
        <f>$S$20</f>
        <v>7.0000000000000007E-5</v>
      </c>
      <c r="T30" s="85"/>
      <c r="U30" s="85"/>
      <c r="V30" s="85"/>
      <c r="W30" s="3"/>
      <c r="X30" s="3"/>
      <c r="Y30" s="3"/>
      <c r="Z30" s="3"/>
      <c r="AA30" s="9"/>
      <c r="AB30" s="9"/>
      <c r="AC30" s="9"/>
      <c r="AD30" s="3"/>
      <c r="AE30" s="3"/>
      <c r="AF30" s="3"/>
      <c r="AG30" s="3"/>
      <c r="AH30" s="3"/>
      <c r="AI30" s="3"/>
    </row>
    <row r="31" spans="2:35" s="3" customFormat="1" ht="14.25" customHeight="1" x14ac:dyDescent="0.2">
      <c r="B31" s="34" t="str">
        <f>B21</f>
        <v>Maggio 2026</v>
      </c>
      <c r="C31" s="53">
        <f t="shared" ref="C31:E31" si="2">IF(C21=0,"",C21)</f>
        <v>0.11789140000000002</v>
      </c>
      <c r="D31" s="53">
        <f t="shared" si="2"/>
        <v>0.14458180000000001</v>
      </c>
      <c r="E31" s="53">
        <f t="shared" si="2"/>
        <v>0.13289650000000003</v>
      </c>
      <c r="F31" s="53">
        <f t="shared" ref="F31:K31" si="3">F21</f>
        <v>1.5530900000000004E-2</v>
      </c>
      <c r="G31" s="125">
        <f t="shared" si="3"/>
        <v>0</v>
      </c>
      <c r="H31" s="125">
        <f t="shared" si="3"/>
        <v>0</v>
      </c>
      <c r="I31" s="55"/>
      <c r="J31" s="136"/>
      <c r="K31" s="127">
        <f t="shared" si="3"/>
        <v>0</v>
      </c>
      <c r="L31" s="67">
        <f>IF(C31&lt;&gt;"",C31+$F$31+$G$30+$H$30+$I$30+$J$30+$K$30,L21)</f>
        <v>0.13508130000000004</v>
      </c>
      <c r="M31" s="67">
        <f>IF(D31&lt;&gt;"",D31+$F$31+$G$30+$H$30+$I$30+$J$30+$K$30,M21)</f>
        <v>0.16177170000000005</v>
      </c>
      <c r="N31" s="67">
        <f>IF(E31&lt;&gt;"",E31+$F$31+$G$30+$H$30+$I$30+$J$30+$K$30,N21)</f>
        <v>0.15008640000000006</v>
      </c>
      <c r="O31" s="103"/>
      <c r="P31" s="100"/>
      <c r="Q31" s="100"/>
      <c r="R31" s="100"/>
      <c r="S31" s="100"/>
      <c r="T31" s="86">
        <f>O30+P30+R30+S30</f>
        <v>1.541E-2</v>
      </c>
      <c r="U31" s="86">
        <f>U21</f>
        <v>2.7972999999999998E-2</v>
      </c>
      <c r="V31" s="86">
        <f>V21</f>
        <v>1.616E-3</v>
      </c>
      <c r="AA31" s="9"/>
      <c r="AB31" s="9"/>
      <c r="AC31" s="9"/>
    </row>
    <row r="32" spans="2:35" s="3" customFormat="1" ht="14.25" customHeight="1" x14ac:dyDescent="0.2">
      <c r="B32" s="34" t="str">
        <f>B22</f>
        <v>Giugno 2026</v>
      </c>
      <c r="C32" s="53">
        <f t="shared" ref="C32:E32" si="4">IF(C22=0,"",C22)</f>
        <v>0.13833600000000001</v>
      </c>
      <c r="D32" s="53">
        <f t="shared" si="4"/>
        <v>0.16687000000000002</v>
      </c>
      <c r="E32" s="53">
        <f t="shared" si="4"/>
        <v>0.13995959999999999</v>
      </c>
      <c r="F32" s="175">
        <f t="shared" ref="F32:K32" si="5">F22</f>
        <v>1.9902300000000001E-2</v>
      </c>
      <c r="G32" s="126">
        <f t="shared" si="5"/>
        <v>0</v>
      </c>
      <c r="H32" s="126">
        <f t="shared" si="5"/>
        <v>0</v>
      </c>
      <c r="I32" s="56"/>
      <c r="J32" s="137"/>
      <c r="K32" s="128">
        <f t="shared" si="5"/>
        <v>0</v>
      </c>
      <c r="L32" s="67">
        <f>IF(C32&lt;&gt;"",C32+$F$32+$G$30+$H$30+$I$30+$J$30+$K$30,L22)</f>
        <v>0.15989730000000005</v>
      </c>
      <c r="M32" s="67">
        <f>IF(D32&lt;&gt;"",D32+$F$32+$G$30+$H$30+$I$30+$J$30+$K$30,M22)</f>
        <v>0.18843130000000005</v>
      </c>
      <c r="N32" s="67">
        <f>IF(E32&lt;&gt;"",E32+$F$32+$G$30+$H$30+$I$30+$J$30+$K$30,N22)</f>
        <v>0.16152090000000002</v>
      </c>
      <c r="O32" s="104"/>
      <c r="P32" s="101"/>
      <c r="Q32" s="101"/>
      <c r="R32" s="101"/>
      <c r="S32" s="101"/>
      <c r="T32" s="87"/>
      <c r="U32" s="87"/>
      <c r="V32" s="87"/>
      <c r="AA32" s="9"/>
      <c r="AB32" s="9"/>
      <c r="AC32" s="9"/>
    </row>
    <row r="33" spans="2:35" s="3" customFormat="1" ht="14.25" customHeight="1" x14ac:dyDescent="0.2">
      <c r="B33" s="23" t="s">
        <v>18</v>
      </c>
      <c r="C33" s="57" t="str">
        <f t="shared" ref="C33:K33" si="6">C23</f>
        <v xml:space="preserve">- </v>
      </c>
      <c r="D33" s="57" t="str">
        <f t="shared" si="6"/>
        <v xml:space="preserve">- </v>
      </c>
      <c r="E33" s="57" t="str">
        <f t="shared" si="6"/>
        <v xml:space="preserve">- </v>
      </c>
      <c r="F33" s="57" t="str">
        <f t="shared" si="6"/>
        <v xml:space="preserve">- </v>
      </c>
      <c r="G33" s="58" t="str">
        <f t="shared" si="6"/>
        <v xml:space="preserve">- </v>
      </c>
      <c r="H33" s="58" t="str">
        <f t="shared" si="6"/>
        <v xml:space="preserve">- </v>
      </c>
      <c r="I33" s="58">
        <f t="shared" si="6"/>
        <v>35</v>
      </c>
      <c r="J33" s="57" t="str">
        <f t="shared" ref="J33" si="7">J23</f>
        <v xml:space="preserve">- </v>
      </c>
      <c r="K33" s="57" t="str">
        <f t="shared" si="6"/>
        <v xml:space="preserve">- </v>
      </c>
      <c r="L33" s="130">
        <f>I33</f>
        <v>35</v>
      </c>
      <c r="M33" s="131"/>
      <c r="N33" s="132"/>
      <c r="O33" s="59">
        <f>534.71/100</f>
        <v>5.3471000000000002</v>
      </c>
      <c r="P33" s="60" t="s">
        <v>11</v>
      </c>
      <c r="Q33" s="59">
        <f>$Q$23</f>
        <v>21.846900000000002</v>
      </c>
      <c r="R33" s="57" t="s">
        <v>11</v>
      </c>
      <c r="S33" s="61">
        <f>$S$23</f>
        <v>1.6824000000000001</v>
      </c>
      <c r="T33" s="68">
        <f>O33+Q33+S33</f>
        <v>28.876400000000004</v>
      </c>
      <c r="U33" s="72">
        <f>1193.64/100</f>
        <v>11.936400000000001</v>
      </c>
      <c r="V33" s="68">
        <f>V23</f>
        <v>3.0276000000000001</v>
      </c>
      <c r="AA33" s="9"/>
      <c r="AB33" s="9"/>
      <c r="AC33" s="9"/>
    </row>
    <row r="34" spans="2:35" s="3" customFormat="1" ht="14.25" customHeight="1" x14ac:dyDescent="0.2">
      <c r="B34" s="23" t="s">
        <v>19</v>
      </c>
      <c r="C34" s="57" t="str">
        <f t="shared" ref="C34:K34" si="8">C24</f>
        <v xml:space="preserve">- </v>
      </c>
      <c r="D34" s="57" t="str">
        <f t="shared" si="8"/>
        <v xml:space="preserve">- </v>
      </c>
      <c r="E34" s="57" t="str">
        <f t="shared" si="8"/>
        <v xml:space="preserve">- </v>
      </c>
      <c r="F34" s="57" t="str">
        <f t="shared" si="8"/>
        <v xml:space="preserve">- </v>
      </c>
      <c r="G34" s="57" t="str">
        <f t="shared" si="8"/>
        <v xml:space="preserve">- </v>
      </c>
      <c r="H34" s="57" t="str">
        <f t="shared" si="8"/>
        <v xml:space="preserve">- </v>
      </c>
      <c r="I34" s="57">
        <f t="shared" si="8"/>
        <v>0</v>
      </c>
      <c r="J34" s="57" t="str">
        <f t="shared" ref="J34" si="9">J24</f>
        <v xml:space="preserve">- </v>
      </c>
      <c r="K34" s="57" t="str">
        <f t="shared" si="8"/>
        <v xml:space="preserve">- </v>
      </c>
      <c r="L34" s="133" t="s">
        <v>11</v>
      </c>
      <c r="M34" s="134"/>
      <c r="N34" s="135"/>
      <c r="O34" s="62">
        <f>3118.74/100</f>
        <v>31.187399999999997</v>
      </c>
      <c r="P34" s="60" t="s">
        <v>11</v>
      </c>
      <c r="Q34" s="57" t="s">
        <v>11</v>
      </c>
      <c r="R34" s="57" t="s">
        <v>11</v>
      </c>
      <c r="S34" s="57">
        <f>$S$24</f>
        <v>0</v>
      </c>
      <c r="T34" s="68">
        <f>O34</f>
        <v>31.187399999999997</v>
      </c>
      <c r="U34" s="72">
        <f>1289.16/100</f>
        <v>12.8916</v>
      </c>
      <c r="V34" s="69">
        <f>327/100</f>
        <v>3.27</v>
      </c>
      <c r="AA34" s="9"/>
      <c r="AB34" s="9"/>
      <c r="AC34" s="9"/>
    </row>
    <row r="35" spans="2:35" ht="25.5" customHeight="1" x14ac:dyDescent="0.2">
      <c r="B35" s="24" t="s">
        <v>15</v>
      </c>
      <c r="C35" s="11"/>
      <c r="D35" s="11"/>
      <c r="E35" s="11"/>
      <c r="F35" s="11"/>
      <c r="G35" s="11"/>
      <c r="H35" s="11"/>
      <c r="I35" s="11"/>
      <c r="J35" s="11"/>
      <c r="K35" s="11"/>
      <c r="L35" s="94" t="s">
        <v>16</v>
      </c>
      <c r="M35" s="95"/>
      <c r="N35" s="95"/>
      <c r="O35" s="95"/>
      <c r="P35" s="95"/>
      <c r="Q35" s="95"/>
      <c r="R35" s="95"/>
      <c r="S35" s="95"/>
      <c r="T35" s="95"/>
      <c r="U35" s="95"/>
      <c r="V35" s="96"/>
    </row>
    <row r="37" spans="2:35" ht="14.25" customHeight="1" x14ac:dyDescent="0.2">
      <c r="B37" s="16" t="s">
        <v>37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2:35" s="3" customFormat="1" ht="23.25" customHeight="1" x14ac:dyDescent="0.2">
      <c r="B38" s="75" t="str">
        <f>B28</f>
        <v>1 aprile - 31 giugno 2026</v>
      </c>
      <c r="C38" s="108" t="s">
        <v>27</v>
      </c>
      <c r="D38" s="109"/>
      <c r="E38" s="110"/>
      <c r="F38" s="36" t="s">
        <v>28</v>
      </c>
      <c r="G38" s="36" t="s">
        <v>31</v>
      </c>
      <c r="H38" s="36" t="s">
        <v>30</v>
      </c>
      <c r="I38" s="36" t="s">
        <v>32</v>
      </c>
      <c r="J38" s="36" t="s">
        <v>33</v>
      </c>
      <c r="K38" s="41" t="s">
        <v>29</v>
      </c>
      <c r="L38" s="111" t="s">
        <v>9</v>
      </c>
      <c r="M38" s="112"/>
      <c r="N38" s="113"/>
      <c r="O38" s="114" t="s">
        <v>12</v>
      </c>
      <c r="P38" s="114" t="s">
        <v>13</v>
      </c>
      <c r="Q38" s="114" t="s">
        <v>14</v>
      </c>
      <c r="R38" s="116" t="s">
        <v>0</v>
      </c>
      <c r="S38" s="116" t="s">
        <v>1</v>
      </c>
      <c r="T38" s="105" t="s">
        <v>10</v>
      </c>
      <c r="U38" s="161" t="s">
        <v>44</v>
      </c>
      <c r="V38" s="162"/>
    </row>
    <row r="39" spans="2:35" s="3" customFormat="1" ht="18.75" x14ac:dyDescent="0.2">
      <c r="B39" s="18" t="s">
        <v>17</v>
      </c>
      <c r="C39" s="6" t="s">
        <v>2</v>
      </c>
      <c r="D39" s="6" t="s">
        <v>3</v>
      </c>
      <c r="E39" s="6" t="s">
        <v>4</v>
      </c>
      <c r="F39" s="19"/>
      <c r="G39" s="19"/>
      <c r="H39" s="19"/>
      <c r="I39" s="19"/>
      <c r="J39" s="19"/>
      <c r="K39" s="19"/>
      <c r="L39" s="20" t="s">
        <v>2</v>
      </c>
      <c r="M39" s="21" t="s">
        <v>3</v>
      </c>
      <c r="N39" s="22" t="s">
        <v>4</v>
      </c>
      <c r="O39" s="115"/>
      <c r="P39" s="115"/>
      <c r="Q39" s="115"/>
      <c r="R39" s="117"/>
      <c r="S39" s="117"/>
      <c r="T39" s="106"/>
      <c r="U39" s="74" t="s">
        <v>42</v>
      </c>
      <c r="V39" s="74" t="s">
        <v>43</v>
      </c>
    </row>
    <row r="40" spans="2:35" s="5" customFormat="1" ht="14.25" customHeight="1" x14ac:dyDescent="0.2">
      <c r="B40" s="34" t="str">
        <f>B30</f>
        <v>Aprile 2026</v>
      </c>
      <c r="C40" s="53">
        <f>IF(C30=0,"",C30)</f>
        <v>0.12225180000000001</v>
      </c>
      <c r="D40" s="53">
        <f t="shared" ref="D40:E40" si="10">IF(D30=0,"",D30)</f>
        <v>0.1520871</v>
      </c>
      <c r="E40" s="53">
        <f t="shared" si="10"/>
        <v>0.1282952</v>
      </c>
      <c r="F40" s="53">
        <f t="shared" ref="F40:H40" si="11">F30</f>
        <v>1.5530900000000004E-2</v>
      </c>
      <c r="G40" s="124">
        <f t="shared" si="11"/>
        <v>4.0000000000000002E-4</v>
      </c>
      <c r="H40" s="124">
        <f t="shared" si="11"/>
        <v>3.1189999999999998E-3</v>
      </c>
      <c r="I40" s="54"/>
      <c r="J40" s="136">
        <f t="shared" ref="J40:K40" si="12">J30</f>
        <v>1.6000000000000001E-4</v>
      </c>
      <c r="K40" s="127">
        <f t="shared" si="12"/>
        <v>-2.0200000000000001E-3</v>
      </c>
      <c r="L40" s="67">
        <f>IF(C40&lt;&gt;"",C40+$F$40+$G$40+$H$40+$I$40+$J$40+$K$40,L20)</f>
        <v>0.13944170000000003</v>
      </c>
      <c r="M40" s="67">
        <f t="shared" ref="M40:N40" si="13">IF(D40&lt;&gt;"",D40+$F$40+$G$40+$H$40+$I$40+$J$40+$K$40,M20)</f>
        <v>0.16927700000000004</v>
      </c>
      <c r="N40" s="67">
        <f t="shared" si="13"/>
        <v>0.14548510000000003</v>
      </c>
      <c r="O40" s="123">
        <f>0.068/100</f>
        <v>6.8000000000000005E-4</v>
      </c>
      <c r="P40" s="99">
        <f>$P$20</f>
        <v>1.1899999999999999E-2</v>
      </c>
      <c r="Q40" s="129" t="s">
        <v>11</v>
      </c>
      <c r="R40" s="99">
        <f>$R$20</f>
        <v>2.7600000000000003E-3</v>
      </c>
      <c r="S40" s="99">
        <f>$S$20</f>
        <v>7.0000000000000007E-5</v>
      </c>
      <c r="T40" s="85"/>
      <c r="U40" s="85"/>
      <c r="V40" s="85"/>
      <c r="W40" s="3"/>
      <c r="X40" s="3"/>
      <c r="Y40" s="3"/>
      <c r="Z40" s="3"/>
      <c r="AA40" s="10"/>
      <c r="AB40" s="10"/>
      <c r="AC40" s="10"/>
      <c r="AD40" s="3"/>
      <c r="AE40" s="3"/>
      <c r="AF40" s="3"/>
      <c r="AG40" s="3"/>
      <c r="AH40" s="3"/>
      <c r="AI40" s="3"/>
    </row>
    <row r="41" spans="2:35" s="3" customFormat="1" ht="14.25" customHeight="1" x14ac:dyDescent="0.2">
      <c r="B41" s="34" t="str">
        <f>B31</f>
        <v>Maggio 2026</v>
      </c>
      <c r="C41" s="53">
        <f t="shared" ref="C41:E41" si="14">IF(C31=0,"",C31)</f>
        <v>0.11789140000000002</v>
      </c>
      <c r="D41" s="53">
        <f t="shared" si="14"/>
        <v>0.14458180000000001</v>
      </c>
      <c r="E41" s="53">
        <f t="shared" si="14"/>
        <v>0.13289650000000003</v>
      </c>
      <c r="F41" s="53">
        <f t="shared" ref="F41:H41" si="15">F31</f>
        <v>1.5530900000000004E-2</v>
      </c>
      <c r="G41" s="125">
        <f t="shared" si="15"/>
        <v>0</v>
      </c>
      <c r="H41" s="125">
        <f t="shared" si="15"/>
        <v>0</v>
      </c>
      <c r="I41" s="55"/>
      <c r="J41" s="136"/>
      <c r="K41" s="127">
        <f t="shared" ref="K41" si="16">K31</f>
        <v>0</v>
      </c>
      <c r="L41" s="67">
        <f>IF(C41&lt;&gt;"",C41+$F$41+$G$40+$H$40+$I$40+$J$40+$K$40,L21)</f>
        <v>0.13508130000000004</v>
      </c>
      <c r="M41" s="67">
        <f t="shared" ref="M41:N41" si="17">IF(D41&lt;&gt;"",D41+$F$41+$G$40+$H$40+$I$40+$J$40+$K$40,M21)</f>
        <v>0.16177170000000005</v>
      </c>
      <c r="N41" s="67">
        <f t="shared" si="17"/>
        <v>0.15008640000000006</v>
      </c>
      <c r="O41" s="103"/>
      <c r="P41" s="100"/>
      <c r="Q41" s="100"/>
      <c r="R41" s="100"/>
      <c r="S41" s="100"/>
      <c r="T41" s="86">
        <f>O40+P40+R40+S40</f>
        <v>1.541E-2</v>
      </c>
      <c r="U41" s="86">
        <f>U31</f>
        <v>2.7972999999999998E-2</v>
      </c>
      <c r="V41" s="86">
        <f>V31</f>
        <v>1.616E-3</v>
      </c>
      <c r="AA41" s="10"/>
      <c r="AB41" s="10"/>
      <c r="AC41" s="10"/>
    </row>
    <row r="42" spans="2:35" s="3" customFormat="1" ht="14.25" customHeight="1" x14ac:dyDescent="0.2">
      <c r="B42" s="34" t="str">
        <f>B32</f>
        <v>Giugno 2026</v>
      </c>
      <c r="C42" s="53">
        <f t="shared" ref="C42:E42" si="18">IF(C32=0,"",C32)</f>
        <v>0.13833600000000001</v>
      </c>
      <c r="D42" s="53">
        <f t="shared" si="18"/>
        <v>0.16687000000000002</v>
      </c>
      <c r="E42" s="53">
        <f t="shared" si="18"/>
        <v>0.13995959999999999</v>
      </c>
      <c r="F42" s="53">
        <f t="shared" ref="F42:H42" si="19">F32</f>
        <v>1.9902300000000001E-2</v>
      </c>
      <c r="G42" s="126">
        <f t="shared" si="19"/>
        <v>0</v>
      </c>
      <c r="H42" s="126">
        <f t="shared" si="19"/>
        <v>0</v>
      </c>
      <c r="I42" s="56"/>
      <c r="J42" s="137"/>
      <c r="K42" s="128">
        <f t="shared" ref="K42" si="20">K32</f>
        <v>0</v>
      </c>
      <c r="L42" s="67">
        <f>IF(C42&lt;&gt;"",C42+$F$42+$G$40+$H$40+$I$40+$J$40+$K$40,L22)</f>
        <v>0.15989730000000005</v>
      </c>
      <c r="M42" s="67">
        <f t="shared" ref="M42:N42" si="21">IF(D42&lt;&gt;"",D42+$F$42+$G$40+$H$40+$I$40+$J$40+$K$40,M22)</f>
        <v>0.18843130000000005</v>
      </c>
      <c r="N42" s="67">
        <f t="shared" si="21"/>
        <v>0.16152090000000002</v>
      </c>
      <c r="O42" s="104"/>
      <c r="P42" s="101"/>
      <c r="Q42" s="101"/>
      <c r="R42" s="101"/>
      <c r="S42" s="101"/>
      <c r="T42" s="87"/>
      <c r="U42" s="87"/>
      <c r="V42" s="87"/>
      <c r="AA42" s="10"/>
      <c r="AB42" s="10"/>
      <c r="AC42" s="10"/>
    </row>
    <row r="43" spans="2:35" s="3" customFormat="1" ht="14.25" customHeight="1" x14ac:dyDescent="0.2">
      <c r="B43" s="23" t="s">
        <v>18</v>
      </c>
      <c r="C43" s="57" t="str">
        <f t="shared" ref="C43:K44" si="22">C33</f>
        <v xml:space="preserve">- </v>
      </c>
      <c r="D43" s="57" t="str">
        <f t="shared" si="22"/>
        <v xml:space="preserve">- </v>
      </c>
      <c r="E43" s="57" t="str">
        <f t="shared" si="22"/>
        <v xml:space="preserve">- </v>
      </c>
      <c r="F43" s="57" t="str">
        <f t="shared" si="22"/>
        <v xml:space="preserve">- </v>
      </c>
      <c r="G43" s="58" t="str">
        <f t="shared" si="22"/>
        <v xml:space="preserve">- </v>
      </c>
      <c r="H43" s="58" t="str">
        <f t="shared" si="22"/>
        <v xml:space="preserve">- </v>
      </c>
      <c r="I43" s="58">
        <f t="shared" si="22"/>
        <v>35</v>
      </c>
      <c r="J43" s="57" t="str">
        <f t="shared" si="22"/>
        <v xml:space="preserve">- </v>
      </c>
      <c r="K43" s="57" t="str">
        <f t="shared" si="22"/>
        <v xml:space="preserve">- </v>
      </c>
      <c r="L43" s="130">
        <f>I43</f>
        <v>35</v>
      </c>
      <c r="M43" s="131"/>
      <c r="N43" s="132"/>
      <c r="O43" s="59">
        <f>534.71/100</f>
        <v>5.3471000000000002</v>
      </c>
      <c r="P43" s="60" t="s">
        <v>11</v>
      </c>
      <c r="Q43" s="59">
        <f>$Q$23</f>
        <v>21.846900000000002</v>
      </c>
      <c r="R43" s="57" t="s">
        <v>11</v>
      </c>
      <c r="S43" s="61">
        <f>$S$23</f>
        <v>1.6824000000000001</v>
      </c>
      <c r="T43" s="68">
        <f>O43+Q43+S43</f>
        <v>28.876400000000004</v>
      </c>
      <c r="U43" s="72">
        <f>1193.64/100</f>
        <v>11.936400000000001</v>
      </c>
      <c r="V43" s="68">
        <f>V23</f>
        <v>3.0276000000000001</v>
      </c>
      <c r="AA43" s="10"/>
      <c r="AB43" s="10"/>
      <c r="AC43" s="10"/>
    </row>
    <row r="44" spans="2:35" s="3" customFormat="1" ht="14.25" customHeight="1" x14ac:dyDescent="0.2">
      <c r="B44" s="23" t="s">
        <v>19</v>
      </c>
      <c r="C44" s="57" t="str">
        <f t="shared" ref="C44:I44" si="23">C34</f>
        <v xml:space="preserve">- </v>
      </c>
      <c r="D44" s="57" t="str">
        <f t="shared" si="23"/>
        <v xml:space="preserve">- </v>
      </c>
      <c r="E44" s="57" t="str">
        <f t="shared" si="23"/>
        <v xml:space="preserve">- </v>
      </c>
      <c r="F44" s="57" t="str">
        <f t="shared" si="23"/>
        <v xml:space="preserve">- </v>
      </c>
      <c r="G44" s="57" t="str">
        <f t="shared" si="23"/>
        <v xml:space="preserve">- </v>
      </c>
      <c r="H44" s="57" t="str">
        <f t="shared" si="23"/>
        <v xml:space="preserve">- </v>
      </c>
      <c r="I44" s="57">
        <f t="shared" si="23"/>
        <v>0</v>
      </c>
      <c r="J44" s="57" t="str">
        <f t="shared" si="22"/>
        <v xml:space="preserve">- </v>
      </c>
      <c r="K44" s="57" t="str">
        <f t="shared" si="22"/>
        <v xml:space="preserve">- </v>
      </c>
      <c r="L44" s="133" t="s">
        <v>11</v>
      </c>
      <c r="M44" s="134"/>
      <c r="N44" s="135"/>
      <c r="O44" s="49">
        <f>3467.2/100</f>
        <v>34.671999999999997</v>
      </c>
      <c r="P44" s="60" t="s">
        <v>11</v>
      </c>
      <c r="Q44" s="57" t="s">
        <v>11</v>
      </c>
      <c r="R44" s="57" t="s">
        <v>11</v>
      </c>
      <c r="S44" s="57">
        <f>$S$24</f>
        <v>0</v>
      </c>
      <c r="T44" s="68">
        <f>O44</f>
        <v>34.671999999999997</v>
      </c>
      <c r="U44" s="72">
        <f>1433.16/100</f>
        <v>14.331600000000002</v>
      </c>
      <c r="V44" s="69">
        <f>363.6/100</f>
        <v>3.6360000000000001</v>
      </c>
      <c r="AA44" s="10"/>
      <c r="AB44" s="10"/>
      <c r="AC44" s="10"/>
    </row>
    <row r="45" spans="2:35" ht="25.5" customHeight="1" x14ac:dyDescent="0.2">
      <c r="B45" s="24" t="s">
        <v>15</v>
      </c>
      <c r="C45" s="11"/>
      <c r="D45" s="11"/>
      <c r="E45" s="11"/>
      <c r="F45" s="11"/>
      <c r="G45" s="11"/>
      <c r="H45" s="11"/>
      <c r="I45" s="11"/>
      <c r="J45" s="11"/>
      <c r="K45" s="11"/>
      <c r="L45" s="94" t="s">
        <v>16</v>
      </c>
      <c r="M45" s="95"/>
      <c r="N45" s="95"/>
      <c r="O45" s="95"/>
      <c r="P45" s="95"/>
      <c r="Q45" s="95"/>
      <c r="R45" s="95"/>
      <c r="S45" s="95"/>
      <c r="T45" s="95"/>
      <c r="U45" s="95"/>
      <c r="V45" s="96"/>
    </row>
    <row r="47" spans="2:35" ht="14.25" customHeight="1" x14ac:dyDescent="0.2">
      <c r="B47" s="16" t="s">
        <v>38</v>
      </c>
      <c r="C47" s="17"/>
      <c r="D47" s="17"/>
      <c r="E47" s="17"/>
      <c r="F47" s="17"/>
      <c r="G47" s="17"/>
      <c r="H47" s="17"/>
      <c r="I47" s="17"/>
      <c r="J47" s="17"/>
      <c r="K47" s="17"/>
    </row>
    <row r="48" spans="2:35" s="3" customFormat="1" ht="23.25" customHeight="1" x14ac:dyDescent="0.2">
      <c r="B48" s="75" t="str">
        <f>B38</f>
        <v>1 aprile - 31 giugno 2026</v>
      </c>
      <c r="C48" s="108" t="s">
        <v>27</v>
      </c>
      <c r="D48" s="109"/>
      <c r="E48" s="110"/>
      <c r="F48" s="36" t="s">
        <v>28</v>
      </c>
      <c r="G48" s="36" t="s">
        <v>31</v>
      </c>
      <c r="H48" s="36" t="s">
        <v>30</v>
      </c>
      <c r="I48" s="36" t="s">
        <v>32</v>
      </c>
      <c r="J48" s="36" t="s">
        <v>33</v>
      </c>
      <c r="K48" s="41" t="s">
        <v>29</v>
      </c>
      <c r="L48" s="111" t="s">
        <v>9</v>
      </c>
      <c r="M48" s="112"/>
      <c r="N48" s="113"/>
      <c r="O48" s="114" t="s">
        <v>12</v>
      </c>
      <c r="P48" s="114" t="s">
        <v>13</v>
      </c>
      <c r="Q48" s="114" t="s">
        <v>14</v>
      </c>
      <c r="R48" s="116" t="s">
        <v>0</v>
      </c>
      <c r="S48" s="116" t="s">
        <v>1</v>
      </c>
      <c r="T48" s="105" t="s">
        <v>10</v>
      </c>
      <c r="U48" s="161" t="s">
        <v>44</v>
      </c>
      <c r="V48" s="162"/>
    </row>
    <row r="49" spans="2:35" s="3" customFormat="1" ht="18.75" x14ac:dyDescent="0.2">
      <c r="B49" s="18" t="s">
        <v>17</v>
      </c>
      <c r="C49" s="6" t="s">
        <v>2</v>
      </c>
      <c r="D49" s="6" t="s">
        <v>3</v>
      </c>
      <c r="E49" s="6" t="s">
        <v>4</v>
      </c>
      <c r="F49" s="25"/>
      <c r="G49" s="25"/>
      <c r="H49" s="25"/>
      <c r="I49" s="25"/>
      <c r="J49" s="25"/>
      <c r="K49" s="25"/>
      <c r="L49" s="20" t="s">
        <v>2</v>
      </c>
      <c r="M49" s="21" t="s">
        <v>3</v>
      </c>
      <c r="N49" s="22" t="s">
        <v>4</v>
      </c>
      <c r="O49" s="115"/>
      <c r="P49" s="115"/>
      <c r="Q49" s="115"/>
      <c r="R49" s="117"/>
      <c r="S49" s="117"/>
      <c r="T49" s="106"/>
      <c r="U49" s="74" t="s">
        <v>42</v>
      </c>
      <c r="V49" s="74" t="s">
        <v>43</v>
      </c>
    </row>
    <row r="50" spans="2:35" s="5" customFormat="1" ht="14.25" customHeight="1" x14ac:dyDescent="0.2">
      <c r="B50" s="34" t="str">
        <f>B40</f>
        <v>Aprile 2026</v>
      </c>
      <c r="C50" s="63">
        <f>IF(C40=0,"",C40)</f>
        <v>0.12225180000000001</v>
      </c>
      <c r="D50" s="63">
        <f t="shared" ref="D50:E50" si="24">IF(D40=0,"",D40)</f>
        <v>0.1520871</v>
      </c>
      <c r="E50" s="63">
        <f t="shared" si="24"/>
        <v>0.1282952</v>
      </c>
      <c r="F50" s="63">
        <f t="shared" ref="F50:H50" si="25">F40</f>
        <v>1.5530900000000004E-2</v>
      </c>
      <c r="G50" s="118">
        <f t="shared" si="25"/>
        <v>4.0000000000000002E-4</v>
      </c>
      <c r="H50" s="118">
        <f t="shared" si="25"/>
        <v>3.1189999999999998E-3</v>
      </c>
      <c r="I50" s="64"/>
      <c r="J50" s="97">
        <f t="shared" ref="J50:K50" si="26">J40</f>
        <v>1.6000000000000001E-4</v>
      </c>
      <c r="K50" s="121">
        <f t="shared" si="26"/>
        <v>-2.0200000000000001E-3</v>
      </c>
      <c r="L50" s="67">
        <f>IF(C50&lt;&gt;"",C50+$F$50+$G$50+$H$50+$I$50+$J$50+$K$50,L20)</f>
        <v>0.13944170000000003</v>
      </c>
      <c r="M50" s="73">
        <f>IF(D50&lt;&gt;"",D50+$F$50+$G$50+$H$50+$I$50+$J$50+$K$50,M20)</f>
        <v>0.16927700000000004</v>
      </c>
      <c r="N50" s="73">
        <f>IF(E50&lt;&gt;"",E50+$F$50+$G$50+$H$50+$I$50+$J$50+$K$50,N20)</f>
        <v>0.14548510000000003</v>
      </c>
      <c r="O50" s="123">
        <f>0.068/100</f>
        <v>6.8000000000000005E-4</v>
      </c>
      <c r="P50" s="99">
        <f>$P$20</f>
        <v>1.1899999999999999E-2</v>
      </c>
      <c r="Q50" s="102" t="s">
        <v>11</v>
      </c>
      <c r="R50" s="99">
        <f>$R$20</f>
        <v>2.7600000000000003E-3</v>
      </c>
      <c r="S50" s="99">
        <f>$S$20</f>
        <v>7.0000000000000007E-5</v>
      </c>
      <c r="T50" s="82"/>
      <c r="U50" s="82"/>
      <c r="V50" s="82"/>
      <c r="W50" s="3"/>
      <c r="X50" s="3"/>
      <c r="Y50" s="3"/>
      <c r="Z50" s="3"/>
      <c r="AA50" s="10"/>
      <c r="AB50" s="10"/>
      <c r="AC50" s="10"/>
      <c r="AD50" s="3"/>
      <c r="AE50" s="3"/>
      <c r="AF50" s="3"/>
      <c r="AG50" s="3"/>
      <c r="AH50" s="3"/>
      <c r="AI50" s="3"/>
    </row>
    <row r="51" spans="2:35" s="3" customFormat="1" ht="14.25" customHeight="1" x14ac:dyDescent="0.2">
      <c r="B51" s="34" t="str">
        <f>B41</f>
        <v>Maggio 2026</v>
      </c>
      <c r="C51" s="63">
        <f t="shared" ref="C51:E51" si="27">IF(C41=0,"",C41)</f>
        <v>0.11789140000000002</v>
      </c>
      <c r="D51" s="63">
        <f t="shared" si="27"/>
        <v>0.14458180000000001</v>
      </c>
      <c r="E51" s="63">
        <f t="shared" si="27"/>
        <v>0.13289650000000003</v>
      </c>
      <c r="F51" s="63">
        <f t="shared" ref="F51:H51" si="28">F41</f>
        <v>1.5530900000000004E-2</v>
      </c>
      <c r="G51" s="119">
        <f t="shared" si="28"/>
        <v>0</v>
      </c>
      <c r="H51" s="119">
        <f t="shared" si="28"/>
        <v>0</v>
      </c>
      <c r="I51" s="65"/>
      <c r="J51" s="97"/>
      <c r="K51" s="121">
        <f t="shared" ref="K51" si="29">K41</f>
        <v>0</v>
      </c>
      <c r="L51" s="67">
        <f>IF(C51&lt;&gt;"",C51+$F$51+$G$50+$H$50+$I$50+$J$50+$K$50,L21)</f>
        <v>0.13508130000000004</v>
      </c>
      <c r="M51" s="73">
        <f>IF(D51&lt;&gt;"",D51+$F$51+$G$50+$H$50+$I$50+$J$50+$K$50,M21)</f>
        <v>0.16177170000000005</v>
      </c>
      <c r="N51" s="73">
        <f>IF(E51&lt;&gt;"",E51+$F$51+$G$50+$H$50+$I$50+$J$50+$K$50,N21)</f>
        <v>0.15008640000000006</v>
      </c>
      <c r="O51" s="103"/>
      <c r="P51" s="100"/>
      <c r="Q51" s="103"/>
      <c r="R51" s="100"/>
      <c r="S51" s="100"/>
      <c r="T51" s="83">
        <f>O50+P50+R50+S50</f>
        <v>1.541E-2</v>
      </c>
      <c r="U51" s="83">
        <f>U41</f>
        <v>2.7972999999999998E-2</v>
      </c>
      <c r="V51" s="83">
        <f>V41</f>
        <v>1.616E-3</v>
      </c>
      <c r="AA51" s="10"/>
      <c r="AB51" s="10"/>
      <c r="AC51" s="10"/>
    </row>
    <row r="52" spans="2:35" s="3" customFormat="1" ht="14.25" customHeight="1" x14ac:dyDescent="0.2">
      <c r="B52" s="34" t="str">
        <f>B42</f>
        <v>Giugno 2026</v>
      </c>
      <c r="C52" s="63">
        <f t="shared" ref="C52:E52" si="30">IF(C42=0,"",C42)</f>
        <v>0.13833600000000001</v>
      </c>
      <c r="D52" s="63">
        <f t="shared" si="30"/>
        <v>0.16687000000000002</v>
      </c>
      <c r="E52" s="63">
        <f t="shared" si="30"/>
        <v>0.13995959999999999</v>
      </c>
      <c r="F52" s="63">
        <f t="shared" ref="F52:H52" si="31">F42</f>
        <v>1.9902300000000001E-2</v>
      </c>
      <c r="G52" s="120">
        <f t="shared" si="31"/>
        <v>0</v>
      </c>
      <c r="H52" s="120">
        <f t="shared" si="31"/>
        <v>0</v>
      </c>
      <c r="I52" s="66"/>
      <c r="J52" s="98"/>
      <c r="K52" s="122">
        <f t="shared" ref="K52" si="32">K42</f>
        <v>0</v>
      </c>
      <c r="L52" s="67">
        <f>IF(C52&lt;&gt;"",C52+$F$52+$G$50+$H$50+$I$50+$J$50+$K$50,L22)</f>
        <v>0.15989730000000005</v>
      </c>
      <c r="M52" s="73">
        <f>IF(D52&lt;&gt;"",D52+$F$52+$G$50+$H$50+$I$50+$J$50+$K$50,M22)</f>
        <v>0.18843130000000005</v>
      </c>
      <c r="N52" s="73">
        <f>IF(E52&lt;&gt;"",E52+$F$52+$G$50+$H$50+$I$50+$J$50+$K$50,N22)</f>
        <v>0.16152090000000002</v>
      </c>
      <c r="O52" s="104"/>
      <c r="P52" s="101"/>
      <c r="Q52" s="104"/>
      <c r="R52" s="101"/>
      <c r="S52" s="101"/>
      <c r="T52" s="84"/>
      <c r="U52" s="84"/>
      <c r="V52" s="84"/>
      <c r="AA52" s="10"/>
      <c r="AB52" s="10"/>
      <c r="AC52" s="10"/>
    </row>
    <row r="53" spans="2:35" s="3" customFormat="1" ht="14.25" customHeight="1" x14ac:dyDescent="0.2">
      <c r="B53" s="23" t="s">
        <v>18</v>
      </c>
      <c r="C53" s="51" t="str">
        <f t="shared" ref="C53:K54" si="33">C43</f>
        <v xml:space="preserve">- </v>
      </c>
      <c r="D53" s="51" t="str">
        <f t="shared" si="33"/>
        <v xml:space="preserve">- </v>
      </c>
      <c r="E53" s="51" t="str">
        <f t="shared" si="33"/>
        <v xml:space="preserve">- </v>
      </c>
      <c r="F53" s="51" t="str">
        <f t="shared" si="33"/>
        <v xml:space="preserve">- </v>
      </c>
      <c r="G53" s="48" t="str">
        <f t="shared" si="33"/>
        <v xml:space="preserve">- </v>
      </c>
      <c r="H53" s="48" t="str">
        <f t="shared" si="33"/>
        <v xml:space="preserve">- </v>
      </c>
      <c r="I53" s="48">
        <f t="shared" si="33"/>
        <v>35</v>
      </c>
      <c r="J53" s="51" t="str">
        <f t="shared" si="33"/>
        <v xml:space="preserve">- </v>
      </c>
      <c r="K53" s="51" t="str">
        <f t="shared" si="33"/>
        <v xml:space="preserve">- </v>
      </c>
      <c r="L53" s="88">
        <f>I53</f>
        <v>35</v>
      </c>
      <c r="M53" s="89"/>
      <c r="N53" s="90"/>
      <c r="O53" s="49">
        <f>588.18/100</f>
        <v>5.8817999999999993</v>
      </c>
      <c r="P53" s="50" t="s">
        <v>11</v>
      </c>
      <c r="Q53" s="59">
        <f>$Q$23</f>
        <v>21.846900000000002</v>
      </c>
      <c r="R53" s="51" t="s">
        <v>11</v>
      </c>
      <c r="S53" s="61">
        <f>$S$23</f>
        <v>1.6824000000000001</v>
      </c>
      <c r="T53" s="70">
        <f>O53+Q53+S53</f>
        <v>29.411100000000001</v>
      </c>
      <c r="U53" s="72">
        <f>1215.72/100</f>
        <v>12.1572</v>
      </c>
      <c r="V53" s="70">
        <f>308.28/100</f>
        <v>3.0827999999999998</v>
      </c>
      <c r="AA53" s="10"/>
      <c r="AB53" s="10"/>
      <c r="AC53" s="10"/>
    </row>
    <row r="54" spans="2:35" s="3" customFormat="1" ht="14.25" customHeight="1" x14ac:dyDescent="0.2">
      <c r="B54" s="23" t="s">
        <v>19</v>
      </c>
      <c r="C54" s="51" t="str">
        <f t="shared" ref="C54:I54" si="34">C44</f>
        <v xml:space="preserve">- </v>
      </c>
      <c r="D54" s="51" t="str">
        <f t="shared" si="34"/>
        <v xml:space="preserve">- </v>
      </c>
      <c r="E54" s="51" t="str">
        <f t="shared" si="34"/>
        <v xml:space="preserve">- </v>
      </c>
      <c r="F54" s="51" t="str">
        <f t="shared" si="34"/>
        <v xml:space="preserve">- </v>
      </c>
      <c r="G54" s="51" t="str">
        <f t="shared" si="34"/>
        <v xml:space="preserve">- </v>
      </c>
      <c r="H54" s="51" t="str">
        <f t="shared" si="34"/>
        <v xml:space="preserve">- </v>
      </c>
      <c r="I54" s="51">
        <f t="shared" si="34"/>
        <v>0</v>
      </c>
      <c r="J54" s="51" t="str">
        <f t="shared" si="33"/>
        <v xml:space="preserve">- </v>
      </c>
      <c r="K54" s="51" t="str">
        <f t="shared" si="33"/>
        <v xml:space="preserve">- </v>
      </c>
      <c r="L54" s="91" t="s">
        <v>11</v>
      </c>
      <c r="M54" s="92"/>
      <c r="N54" s="93"/>
      <c r="O54" s="49">
        <f>3467.2/100</f>
        <v>34.671999999999997</v>
      </c>
      <c r="P54" s="50" t="s">
        <v>11</v>
      </c>
      <c r="Q54" s="51" t="s">
        <v>11</v>
      </c>
      <c r="R54" s="51" t="s">
        <v>11</v>
      </c>
      <c r="S54" s="57">
        <f>$S$24</f>
        <v>0</v>
      </c>
      <c r="T54" s="70">
        <f>O54</f>
        <v>34.671999999999997</v>
      </c>
      <c r="U54" s="72">
        <f>1433.16/100</f>
        <v>14.331600000000002</v>
      </c>
      <c r="V54" s="71">
        <f>V44</f>
        <v>3.6360000000000001</v>
      </c>
      <c r="AA54" s="10"/>
      <c r="AB54" s="10"/>
      <c r="AC54" s="10"/>
    </row>
    <row r="55" spans="2:35" ht="25.5" customHeight="1" x14ac:dyDescent="0.2">
      <c r="B55" s="24" t="s">
        <v>15</v>
      </c>
      <c r="C55" s="11"/>
      <c r="D55" s="11"/>
      <c r="E55" s="11"/>
      <c r="F55" s="11"/>
      <c r="G55" s="11"/>
      <c r="H55" s="11"/>
      <c r="I55" s="11"/>
      <c r="J55" s="11"/>
      <c r="K55" s="11"/>
      <c r="L55" s="94" t="s">
        <v>16</v>
      </c>
      <c r="M55" s="95"/>
      <c r="N55" s="95"/>
      <c r="O55" s="95"/>
      <c r="P55" s="95"/>
      <c r="Q55" s="95"/>
      <c r="R55" s="95"/>
      <c r="S55" s="95"/>
      <c r="T55" s="95"/>
      <c r="U55" s="95"/>
      <c r="V55" s="96"/>
    </row>
    <row r="57" spans="2:35" ht="14.25" customHeight="1" x14ac:dyDescent="0.2">
      <c r="B57" s="16" t="s">
        <v>39</v>
      </c>
    </row>
    <row r="58" spans="2:35" s="3" customFormat="1" ht="23.25" customHeight="1" x14ac:dyDescent="0.2">
      <c r="B58" s="75" t="str">
        <f>B48</f>
        <v>1 aprile - 31 giugno 2026</v>
      </c>
      <c r="C58" s="108" t="s">
        <v>27</v>
      </c>
      <c r="D58" s="109"/>
      <c r="E58" s="110"/>
      <c r="F58" s="36" t="s">
        <v>28</v>
      </c>
      <c r="G58" s="36" t="s">
        <v>31</v>
      </c>
      <c r="H58" s="36" t="s">
        <v>30</v>
      </c>
      <c r="I58" s="36" t="s">
        <v>32</v>
      </c>
      <c r="J58" s="36" t="s">
        <v>33</v>
      </c>
      <c r="K58" s="41" t="s">
        <v>29</v>
      </c>
      <c r="L58" s="111" t="s">
        <v>9</v>
      </c>
      <c r="M58" s="112"/>
      <c r="N58" s="113"/>
      <c r="O58" s="114" t="s">
        <v>12</v>
      </c>
      <c r="P58" s="114" t="s">
        <v>13</v>
      </c>
      <c r="Q58" s="114" t="s">
        <v>14</v>
      </c>
      <c r="R58" s="116" t="s">
        <v>0</v>
      </c>
      <c r="S58" s="116" t="s">
        <v>1</v>
      </c>
      <c r="T58" s="105" t="s">
        <v>10</v>
      </c>
      <c r="U58" s="161" t="s">
        <v>44</v>
      </c>
      <c r="V58" s="162"/>
    </row>
    <row r="59" spans="2:35" s="3" customFormat="1" ht="18.75" x14ac:dyDescent="0.2">
      <c r="B59" s="18" t="s">
        <v>17</v>
      </c>
      <c r="C59" s="6" t="s">
        <v>2</v>
      </c>
      <c r="D59" s="6" t="s">
        <v>3</v>
      </c>
      <c r="E59" s="6" t="s">
        <v>4</v>
      </c>
      <c r="F59" s="19"/>
      <c r="G59" s="19"/>
      <c r="H59" s="19"/>
      <c r="I59" s="19"/>
      <c r="J59" s="19"/>
      <c r="K59" s="19"/>
      <c r="L59" s="20" t="s">
        <v>2</v>
      </c>
      <c r="M59" s="21" t="s">
        <v>3</v>
      </c>
      <c r="N59" s="22" t="s">
        <v>4</v>
      </c>
      <c r="O59" s="115"/>
      <c r="P59" s="115"/>
      <c r="Q59" s="115"/>
      <c r="R59" s="117"/>
      <c r="S59" s="117"/>
      <c r="T59" s="106"/>
      <c r="U59" s="74" t="s">
        <v>42</v>
      </c>
      <c r="V59" s="74" t="s">
        <v>43</v>
      </c>
    </row>
    <row r="60" spans="2:35" s="5" customFormat="1" ht="14.25" customHeight="1" x14ac:dyDescent="0.2">
      <c r="B60" s="34" t="str">
        <f>B50</f>
        <v>Aprile 2026</v>
      </c>
      <c r="C60" s="63">
        <f>IF(C50=0,"",C50)</f>
        <v>0.12225180000000001</v>
      </c>
      <c r="D60" s="63">
        <f t="shared" ref="D60:E60" si="35">IF(D50=0,"",D50)</f>
        <v>0.1520871</v>
      </c>
      <c r="E60" s="63">
        <f t="shared" si="35"/>
        <v>0.1282952</v>
      </c>
      <c r="F60" s="63">
        <f t="shared" ref="F60:H60" si="36">F50</f>
        <v>1.5530900000000004E-2</v>
      </c>
      <c r="G60" s="118">
        <f t="shared" si="36"/>
        <v>4.0000000000000002E-4</v>
      </c>
      <c r="H60" s="118">
        <f t="shared" si="36"/>
        <v>3.1189999999999998E-3</v>
      </c>
      <c r="I60" s="64"/>
      <c r="J60" s="97">
        <f t="shared" ref="J60:K60" si="37">J50</f>
        <v>1.6000000000000001E-4</v>
      </c>
      <c r="K60" s="121">
        <f t="shared" si="37"/>
        <v>-2.0200000000000001E-3</v>
      </c>
      <c r="L60" s="67">
        <f>IF(C60&lt;&gt;"",C60+$F$60+$G$60+$H$60+$I$60+$J$60+$K$60,L20)</f>
        <v>0.13944170000000003</v>
      </c>
      <c r="M60" s="73">
        <f t="shared" ref="M60:N60" si="38">IF(D60&lt;&gt;"",D60+$F$60+$G$60+$H$60+$I$60+$J$60+$K$60,M20)</f>
        <v>0.16927700000000004</v>
      </c>
      <c r="N60" s="73">
        <f t="shared" si="38"/>
        <v>0.14548510000000003</v>
      </c>
      <c r="O60" s="123">
        <f>0.068/100</f>
        <v>6.8000000000000005E-4</v>
      </c>
      <c r="P60" s="99">
        <f>$P$20</f>
        <v>1.1899999999999999E-2</v>
      </c>
      <c r="Q60" s="102" t="s">
        <v>11</v>
      </c>
      <c r="R60" s="99">
        <f>$R$20</f>
        <v>2.7600000000000003E-3</v>
      </c>
      <c r="S60" s="99">
        <f>$S$20</f>
        <v>7.0000000000000007E-5</v>
      </c>
      <c r="T60" s="82"/>
      <c r="U60" s="82"/>
      <c r="V60" s="82"/>
      <c r="W60" s="3"/>
      <c r="X60" s="3"/>
      <c r="Y60" s="3"/>
      <c r="Z60" s="3"/>
      <c r="AA60" s="10"/>
      <c r="AB60" s="10"/>
      <c r="AC60" s="10"/>
      <c r="AD60" s="3"/>
      <c r="AE60" s="3"/>
      <c r="AF60" s="3"/>
      <c r="AG60" s="3"/>
      <c r="AH60" s="3"/>
      <c r="AI60" s="3"/>
    </row>
    <row r="61" spans="2:35" s="3" customFormat="1" ht="14.25" customHeight="1" x14ac:dyDescent="0.2">
      <c r="B61" s="34" t="str">
        <f>B51</f>
        <v>Maggio 2026</v>
      </c>
      <c r="C61" s="63">
        <f t="shared" ref="C61:E61" si="39">IF(C51=0,"",C51)</f>
        <v>0.11789140000000002</v>
      </c>
      <c r="D61" s="63">
        <f t="shared" si="39"/>
        <v>0.14458180000000001</v>
      </c>
      <c r="E61" s="63">
        <f t="shared" si="39"/>
        <v>0.13289650000000003</v>
      </c>
      <c r="F61" s="63">
        <f t="shared" ref="F61:H61" si="40">F51</f>
        <v>1.5530900000000004E-2</v>
      </c>
      <c r="G61" s="119">
        <f t="shared" si="40"/>
        <v>0</v>
      </c>
      <c r="H61" s="119">
        <f t="shared" si="40"/>
        <v>0</v>
      </c>
      <c r="I61" s="65"/>
      <c r="J61" s="97"/>
      <c r="K61" s="121">
        <f t="shared" ref="K61" si="41">K51</f>
        <v>0</v>
      </c>
      <c r="L61" s="67">
        <f>IF(C61&lt;&gt;"",C61+$F$61+$G$60+$H$60+$I$60+$J$60+$K$60,L21)</f>
        <v>0.13508130000000004</v>
      </c>
      <c r="M61" s="73">
        <f t="shared" ref="M61:N61" si="42">IF(D61&lt;&gt;"",D61+$F$61+$G$60+$H$60+$I$60+$J$60+$K$60,M21)</f>
        <v>0.16177170000000005</v>
      </c>
      <c r="N61" s="73">
        <f t="shared" si="42"/>
        <v>0.15008640000000006</v>
      </c>
      <c r="O61" s="103"/>
      <c r="P61" s="100"/>
      <c r="Q61" s="103"/>
      <c r="R61" s="100"/>
      <c r="S61" s="100"/>
      <c r="T61" s="83">
        <f>O60+P60+R60+S60</f>
        <v>1.541E-2</v>
      </c>
      <c r="U61" s="83">
        <f>U51</f>
        <v>2.7972999999999998E-2</v>
      </c>
      <c r="V61" s="83">
        <f>V51</f>
        <v>1.616E-3</v>
      </c>
      <c r="AA61" s="10"/>
      <c r="AB61" s="10"/>
      <c r="AC61" s="10"/>
    </row>
    <row r="62" spans="2:35" s="3" customFormat="1" ht="14.25" customHeight="1" x14ac:dyDescent="0.2">
      <c r="B62" s="34" t="str">
        <f>B52</f>
        <v>Giugno 2026</v>
      </c>
      <c r="C62" s="63">
        <f t="shared" ref="C62:E62" si="43">IF(C52=0,"",C52)</f>
        <v>0.13833600000000001</v>
      </c>
      <c r="D62" s="63">
        <f t="shared" si="43"/>
        <v>0.16687000000000002</v>
      </c>
      <c r="E62" s="63">
        <f t="shared" si="43"/>
        <v>0.13995959999999999</v>
      </c>
      <c r="F62" s="63">
        <f t="shared" ref="F62:H62" si="44">F52</f>
        <v>1.9902300000000001E-2</v>
      </c>
      <c r="G62" s="120">
        <f t="shared" si="44"/>
        <v>0</v>
      </c>
      <c r="H62" s="120">
        <f t="shared" si="44"/>
        <v>0</v>
      </c>
      <c r="I62" s="66"/>
      <c r="J62" s="98"/>
      <c r="K62" s="122">
        <f t="shared" ref="K62" si="45">K52</f>
        <v>0</v>
      </c>
      <c r="L62" s="67">
        <f>IF(C62&lt;&gt;"",C62+$F$62+$G$60+$H$60+$I$60+$J$60+$K$60,L22)</f>
        <v>0.15989730000000005</v>
      </c>
      <c r="M62" s="73">
        <f t="shared" ref="M62:N62" si="46">IF(D62&lt;&gt;"",D62+$F$62+$G$60+$H$60+$I$60+$J$60+$K$60,M22)</f>
        <v>0.18843130000000005</v>
      </c>
      <c r="N62" s="73">
        <f t="shared" si="46"/>
        <v>0.16152090000000002</v>
      </c>
      <c r="O62" s="104"/>
      <c r="P62" s="101"/>
      <c r="Q62" s="104"/>
      <c r="R62" s="101"/>
      <c r="S62" s="101"/>
      <c r="T62" s="84"/>
      <c r="U62" s="84"/>
      <c r="V62" s="84"/>
      <c r="AA62" s="10"/>
      <c r="AB62" s="10"/>
      <c r="AC62" s="10"/>
    </row>
    <row r="63" spans="2:35" s="3" customFormat="1" ht="14.25" customHeight="1" x14ac:dyDescent="0.2">
      <c r="B63" s="23" t="s">
        <v>18</v>
      </c>
      <c r="C63" s="51" t="str">
        <f t="shared" ref="C63:K64" si="47">C53</f>
        <v xml:space="preserve">- </v>
      </c>
      <c r="D63" s="51" t="str">
        <f t="shared" si="47"/>
        <v xml:space="preserve">- </v>
      </c>
      <c r="E63" s="51" t="str">
        <f t="shared" si="47"/>
        <v xml:space="preserve">- </v>
      </c>
      <c r="F63" s="51" t="str">
        <f t="shared" si="47"/>
        <v xml:space="preserve">- </v>
      </c>
      <c r="G63" s="48" t="str">
        <f t="shared" si="47"/>
        <v xml:space="preserve">- </v>
      </c>
      <c r="H63" s="48" t="str">
        <f t="shared" si="47"/>
        <v xml:space="preserve">- </v>
      </c>
      <c r="I63" s="48">
        <f t="shared" si="47"/>
        <v>35</v>
      </c>
      <c r="J63" s="51" t="str">
        <f t="shared" si="47"/>
        <v xml:space="preserve">- </v>
      </c>
      <c r="K63" s="51" t="str">
        <f t="shared" si="47"/>
        <v xml:space="preserve">- </v>
      </c>
      <c r="L63" s="88">
        <f>I63</f>
        <v>35</v>
      </c>
      <c r="M63" s="89"/>
      <c r="N63" s="90"/>
      <c r="O63" s="49">
        <f>588.18/100</f>
        <v>5.8817999999999993</v>
      </c>
      <c r="P63" s="50" t="s">
        <v>11</v>
      </c>
      <c r="Q63" s="59">
        <f>$Q$23</f>
        <v>21.846900000000002</v>
      </c>
      <c r="R63" s="51" t="s">
        <v>11</v>
      </c>
      <c r="S63" s="61">
        <f>$S$23</f>
        <v>1.6824000000000001</v>
      </c>
      <c r="T63" s="70">
        <f>O63+Q63+S63</f>
        <v>29.411100000000001</v>
      </c>
      <c r="U63" s="72">
        <f>1215.72/100</f>
        <v>12.1572</v>
      </c>
      <c r="V63" s="70">
        <f>V53</f>
        <v>3.0827999999999998</v>
      </c>
      <c r="AA63" s="10"/>
      <c r="AB63" s="10"/>
      <c r="AC63" s="10"/>
    </row>
    <row r="64" spans="2:35" s="3" customFormat="1" ht="14.25" customHeight="1" x14ac:dyDescent="0.2">
      <c r="B64" s="23" t="s">
        <v>19</v>
      </c>
      <c r="C64" s="51" t="str">
        <f t="shared" ref="C64:I64" si="48">C54</f>
        <v xml:space="preserve">- </v>
      </c>
      <c r="D64" s="51" t="str">
        <f t="shared" si="48"/>
        <v xml:space="preserve">- </v>
      </c>
      <c r="E64" s="51" t="str">
        <f t="shared" si="48"/>
        <v xml:space="preserve">- </v>
      </c>
      <c r="F64" s="51" t="str">
        <f t="shared" si="48"/>
        <v xml:space="preserve">- </v>
      </c>
      <c r="G64" s="51" t="str">
        <f t="shared" si="48"/>
        <v xml:space="preserve">- </v>
      </c>
      <c r="H64" s="51" t="str">
        <f t="shared" si="48"/>
        <v xml:space="preserve">- </v>
      </c>
      <c r="I64" s="51">
        <f t="shared" si="48"/>
        <v>0</v>
      </c>
      <c r="J64" s="51" t="str">
        <f t="shared" si="47"/>
        <v xml:space="preserve">- </v>
      </c>
      <c r="K64" s="51" t="str">
        <f t="shared" si="47"/>
        <v xml:space="preserve">- </v>
      </c>
      <c r="L64" s="91" t="s">
        <v>11</v>
      </c>
      <c r="M64" s="92"/>
      <c r="N64" s="93"/>
      <c r="O64" s="49">
        <f>3467.2/100</f>
        <v>34.671999999999997</v>
      </c>
      <c r="P64" s="50" t="s">
        <v>11</v>
      </c>
      <c r="Q64" s="51" t="s">
        <v>11</v>
      </c>
      <c r="R64" s="51" t="s">
        <v>11</v>
      </c>
      <c r="S64" s="57">
        <f>$S$24</f>
        <v>0</v>
      </c>
      <c r="T64" s="70">
        <f>O64</f>
        <v>34.671999999999997</v>
      </c>
      <c r="U64" s="72">
        <f>1433.16/100</f>
        <v>14.331600000000002</v>
      </c>
      <c r="V64" s="71">
        <f>V44</f>
        <v>3.6360000000000001</v>
      </c>
      <c r="AA64" s="10"/>
      <c r="AB64" s="10"/>
      <c r="AC64" s="10"/>
    </row>
    <row r="65" spans="1:257" ht="25.5" customHeight="1" x14ac:dyDescent="0.2">
      <c r="B65" s="24" t="s">
        <v>15</v>
      </c>
      <c r="C65" s="11"/>
      <c r="D65" s="11"/>
      <c r="E65" s="11"/>
      <c r="F65" s="11"/>
      <c r="G65" s="11"/>
      <c r="H65" s="11"/>
      <c r="I65" s="11"/>
      <c r="J65" s="11"/>
      <c r="K65" s="11"/>
      <c r="L65" s="94" t="s">
        <v>16</v>
      </c>
      <c r="M65" s="95"/>
      <c r="N65" s="95"/>
      <c r="O65" s="95"/>
      <c r="P65" s="95"/>
      <c r="Q65" s="95"/>
      <c r="R65" s="95"/>
      <c r="S65" s="95"/>
      <c r="T65" s="95"/>
      <c r="U65" s="95"/>
      <c r="V65" s="96"/>
    </row>
    <row r="67" spans="1:257" x14ac:dyDescent="0.2">
      <c r="B67" s="16" t="s">
        <v>40</v>
      </c>
    </row>
    <row r="68" spans="1:257" s="3" customFormat="1" ht="23.25" customHeight="1" x14ac:dyDescent="0.2">
      <c r="B68" s="75" t="str">
        <f>B58</f>
        <v>1 aprile - 31 giugno 2026</v>
      </c>
      <c r="C68" s="108" t="s">
        <v>27</v>
      </c>
      <c r="D68" s="109"/>
      <c r="E68" s="110"/>
      <c r="F68" s="36" t="s">
        <v>28</v>
      </c>
      <c r="G68" s="36" t="s">
        <v>31</v>
      </c>
      <c r="H68" s="36" t="s">
        <v>30</v>
      </c>
      <c r="I68" s="36" t="s">
        <v>32</v>
      </c>
      <c r="J68" s="36" t="s">
        <v>33</v>
      </c>
      <c r="K68" s="41" t="s">
        <v>29</v>
      </c>
      <c r="L68" s="111" t="s">
        <v>9</v>
      </c>
      <c r="M68" s="112"/>
      <c r="N68" s="113"/>
      <c r="O68" s="114" t="s">
        <v>12</v>
      </c>
      <c r="P68" s="114" t="s">
        <v>13</v>
      </c>
      <c r="Q68" s="114" t="s">
        <v>14</v>
      </c>
      <c r="R68" s="116" t="s">
        <v>0</v>
      </c>
      <c r="S68" s="116" t="s">
        <v>1</v>
      </c>
      <c r="T68" s="105" t="s">
        <v>10</v>
      </c>
      <c r="U68" s="161" t="s">
        <v>44</v>
      </c>
      <c r="V68" s="162"/>
    </row>
    <row r="69" spans="1:257" s="3" customFormat="1" ht="18.75" x14ac:dyDescent="0.2">
      <c r="B69" s="18" t="s">
        <v>17</v>
      </c>
      <c r="C69" s="6" t="s">
        <v>2</v>
      </c>
      <c r="D69" s="6" t="s">
        <v>3</v>
      </c>
      <c r="E69" s="6" t="s">
        <v>4</v>
      </c>
      <c r="F69" s="19"/>
      <c r="G69" s="19"/>
      <c r="H69" s="19"/>
      <c r="I69" s="19"/>
      <c r="J69" s="19"/>
      <c r="K69" s="19"/>
      <c r="L69" s="20" t="s">
        <v>2</v>
      </c>
      <c r="M69" s="21" t="s">
        <v>3</v>
      </c>
      <c r="N69" s="22" t="s">
        <v>4</v>
      </c>
      <c r="O69" s="115"/>
      <c r="P69" s="115"/>
      <c r="Q69" s="115"/>
      <c r="R69" s="117"/>
      <c r="S69" s="117"/>
      <c r="T69" s="106"/>
      <c r="U69" s="74" t="s">
        <v>42</v>
      </c>
      <c r="V69" s="74" t="s">
        <v>43</v>
      </c>
    </row>
    <row r="70" spans="1:257" s="5" customFormat="1" ht="14.25" customHeight="1" x14ac:dyDescent="0.2">
      <c r="B70" s="34" t="str">
        <f>B60</f>
        <v>Aprile 2026</v>
      </c>
      <c r="C70" s="63">
        <f>IF(C60=0,"",C60)</f>
        <v>0.12225180000000001</v>
      </c>
      <c r="D70" s="63">
        <f t="shared" ref="D70:E70" si="49">IF(D60=0,"",D60)</f>
        <v>0.1520871</v>
      </c>
      <c r="E70" s="63">
        <f t="shared" si="49"/>
        <v>0.1282952</v>
      </c>
      <c r="F70" s="63">
        <f t="shared" ref="F70:H70" si="50">F60</f>
        <v>1.5530900000000004E-2</v>
      </c>
      <c r="G70" s="118">
        <f t="shared" si="50"/>
        <v>4.0000000000000002E-4</v>
      </c>
      <c r="H70" s="118">
        <f t="shared" si="50"/>
        <v>3.1189999999999998E-3</v>
      </c>
      <c r="I70" s="64"/>
      <c r="J70" s="97">
        <f t="shared" ref="J70:K70" si="51">J60</f>
        <v>1.6000000000000001E-4</v>
      </c>
      <c r="K70" s="121">
        <f t="shared" si="51"/>
        <v>-2.0200000000000001E-3</v>
      </c>
      <c r="L70" s="67">
        <f>IF(C70&lt;&gt;"",C70+$F$70+$G$70+$H$70+$I$70+$J$70+$K$70,L20)</f>
        <v>0.13944170000000003</v>
      </c>
      <c r="M70" s="67">
        <f t="shared" ref="M70:N70" si="52">IF(D70&lt;&gt;"",D70+$F$70+$G$70+$H$70+$I$70+$J$70+$K$70,M20)</f>
        <v>0.16927700000000004</v>
      </c>
      <c r="N70" s="67">
        <f t="shared" si="52"/>
        <v>0.14548510000000003</v>
      </c>
      <c r="O70" s="123">
        <f>0.066/100</f>
        <v>6.6E-4</v>
      </c>
      <c r="P70" s="99">
        <f>$P$20</f>
        <v>1.1899999999999999E-2</v>
      </c>
      <c r="Q70" s="102" t="s">
        <v>11</v>
      </c>
      <c r="R70" s="99">
        <f>$R$20</f>
        <v>2.7600000000000003E-3</v>
      </c>
      <c r="S70" s="99">
        <f>$S$20</f>
        <v>7.0000000000000007E-5</v>
      </c>
      <c r="T70" s="82"/>
      <c r="U70" s="82"/>
      <c r="V70" s="82"/>
      <c r="W70" s="3"/>
      <c r="X70" s="3"/>
      <c r="Y70" s="3"/>
      <c r="Z70" s="3"/>
      <c r="AA70" s="10"/>
      <c r="AB70" s="10"/>
      <c r="AC70" s="10"/>
      <c r="AD70" s="3"/>
      <c r="AE70" s="3"/>
      <c r="AF70" s="3"/>
      <c r="AG70" s="3"/>
      <c r="AH70" s="3"/>
      <c r="AI70" s="3"/>
    </row>
    <row r="71" spans="1:257" s="3" customFormat="1" ht="14.25" customHeight="1" x14ac:dyDescent="0.2">
      <c r="B71" s="34" t="str">
        <f>B61</f>
        <v>Maggio 2026</v>
      </c>
      <c r="C71" s="63">
        <f t="shared" ref="C71:E71" si="53">IF(C61=0,"",C61)</f>
        <v>0.11789140000000002</v>
      </c>
      <c r="D71" s="63">
        <f t="shared" si="53"/>
        <v>0.14458180000000001</v>
      </c>
      <c r="E71" s="63">
        <f t="shared" si="53"/>
        <v>0.13289650000000003</v>
      </c>
      <c r="F71" s="63">
        <f t="shared" ref="F71:H71" si="54">F61</f>
        <v>1.5530900000000004E-2</v>
      </c>
      <c r="G71" s="119">
        <f t="shared" si="54"/>
        <v>0</v>
      </c>
      <c r="H71" s="119">
        <f t="shared" si="54"/>
        <v>0</v>
      </c>
      <c r="I71" s="65"/>
      <c r="J71" s="97"/>
      <c r="K71" s="121">
        <f t="shared" ref="K71" si="55">K61</f>
        <v>0</v>
      </c>
      <c r="L71" s="67">
        <f>IF(C71&lt;&gt;"",C71+$F$71+$G$70+$H$70+$I$70+$J$70+$K$70,L21)</f>
        <v>0.13508130000000004</v>
      </c>
      <c r="M71" s="67">
        <f t="shared" ref="M71:N71" si="56">IF(D71&lt;&gt;"",D71+$F$71+$G$70+$H$70+$I$70+$J$70+$K$70,M21)</f>
        <v>0.16177170000000005</v>
      </c>
      <c r="N71" s="67">
        <f t="shared" si="56"/>
        <v>0.15008640000000006</v>
      </c>
      <c r="O71" s="103"/>
      <c r="P71" s="100"/>
      <c r="Q71" s="103"/>
      <c r="R71" s="100"/>
      <c r="S71" s="100"/>
      <c r="T71" s="83">
        <f>O70+P70+R70+S70</f>
        <v>1.5389999999999999E-2</v>
      </c>
      <c r="U71" s="83">
        <f>2.7968/100</f>
        <v>2.7968000000000003E-2</v>
      </c>
      <c r="V71" s="83">
        <f>0.1614/100</f>
        <v>1.614E-3</v>
      </c>
      <c r="AA71" s="10"/>
      <c r="AB71" s="10"/>
      <c r="AC71" s="10"/>
    </row>
    <row r="72" spans="1:257" s="3" customFormat="1" ht="14.25" customHeight="1" x14ac:dyDescent="0.2">
      <c r="B72" s="34" t="str">
        <f>B62</f>
        <v>Giugno 2026</v>
      </c>
      <c r="C72" s="63">
        <f t="shared" ref="C72:E72" si="57">IF(C62=0,"",C62)</f>
        <v>0.13833600000000001</v>
      </c>
      <c r="D72" s="63">
        <f t="shared" si="57"/>
        <v>0.16687000000000002</v>
      </c>
      <c r="E72" s="63">
        <f t="shared" si="57"/>
        <v>0.13995959999999999</v>
      </c>
      <c r="F72" s="63">
        <f t="shared" ref="F72:H72" si="58">F62</f>
        <v>1.9902300000000001E-2</v>
      </c>
      <c r="G72" s="120">
        <f t="shared" si="58"/>
        <v>0</v>
      </c>
      <c r="H72" s="120">
        <f t="shared" si="58"/>
        <v>0</v>
      </c>
      <c r="I72" s="66"/>
      <c r="J72" s="98"/>
      <c r="K72" s="122">
        <f t="shared" ref="K72" si="59">K62</f>
        <v>0</v>
      </c>
      <c r="L72" s="67">
        <f>IF(C72&lt;&gt;"",C72+$F$72+$G$70+$H$70+$I$70+$J$70+$K$70,L22)</f>
        <v>0.15989730000000005</v>
      </c>
      <c r="M72" s="67">
        <f t="shared" ref="M72:N72" si="60">IF(D72&lt;&gt;"",D72+$F$72+$G$70+$H$70+$I$70+$J$70+$K$70,M22)</f>
        <v>0.18843130000000005</v>
      </c>
      <c r="N72" s="67">
        <f t="shared" si="60"/>
        <v>0.16152090000000002</v>
      </c>
      <c r="O72" s="104"/>
      <c r="P72" s="101"/>
      <c r="Q72" s="104"/>
      <c r="R72" s="101"/>
      <c r="S72" s="101"/>
      <c r="T72" s="84"/>
      <c r="U72" s="84"/>
      <c r="V72" s="84"/>
      <c r="AA72" s="10"/>
      <c r="AB72" s="10"/>
      <c r="AC72" s="10"/>
    </row>
    <row r="73" spans="1:257" s="3" customFormat="1" ht="14.25" customHeight="1" x14ac:dyDescent="0.2">
      <c r="B73" s="23" t="s">
        <v>18</v>
      </c>
      <c r="C73" s="51" t="str">
        <f t="shared" ref="C73:K74" si="61">C63</f>
        <v xml:space="preserve">- </v>
      </c>
      <c r="D73" s="51" t="str">
        <f t="shared" si="61"/>
        <v xml:space="preserve">- </v>
      </c>
      <c r="E73" s="51" t="str">
        <f t="shared" si="61"/>
        <v xml:space="preserve">- </v>
      </c>
      <c r="F73" s="51" t="str">
        <f t="shared" si="61"/>
        <v xml:space="preserve">- </v>
      </c>
      <c r="G73" s="48" t="str">
        <f t="shared" si="61"/>
        <v xml:space="preserve">- </v>
      </c>
      <c r="H73" s="48" t="str">
        <f t="shared" si="61"/>
        <v xml:space="preserve">- </v>
      </c>
      <c r="I73" s="48">
        <f t="shared" si="61"/>
        <v>35</v>
      </c>
      <c r="J73" s="51" t="str">
        <f t="shared" si="61"/>
        <v xml:space="preserve">- </v>
      </c>
      <c r="K73" s="51" t="str">
        <f t="shared" si="61"/>
        <v xml:space="preserve">- </v>
      </c>
      <c r="L73" s="88">
        <f>I73</f>
        <v>35</v>
      </c>
      <c r="M73" s="89"/>
      <c r="N73" s="90"/>
      <c r="O73" s="49">
        <f>534.71/100</f>
        <v>5.3471000000000002</v>
      </c>
      <c r="P73" s="50" t="s">
        <v>11</v>
      </c>
      <c r="Q73" s="59">
        <f>$Q$23</f>
        <v>21.846900000000002</v>
      </c>
      <c r="R73" s="51" t="s">
        <v>11</v>
      </c>
      <c r="S73" s="61">
        <f>$S$23</f>
        <v>1.6824000000000001</v>
      </c>
      <c r="T73" s="70">
        <f>O73+Q73+S73</f>
        <v>28.876400000000004</v>
      </c>
      <c r="U73" s="72">
        <f>1193.64/100</f>
        <v>11.936400000000001</v>
      </c>
      <c r="V73" s="70">
        <f>302.76/100</f>
        <v>3.0276000000000001</v>
      </c>
      <c r="AA73" s="10"/>
      <c r="AB73" s="10"/>
      <c r="AC73" s="10"/>
    </row>
    <row r="74" spans="1:257" s="3" customFormat="1" ht="14.25" customHeight="1" x14ac:dyDescent="0.2">
      <c r="B74" s="23" t="s">
        <v>19</v>
      </c>
      <c r="C74" s="51" t="str">
        <f t="shared" ref="C74:I74" si="62">C64</f>
        <v xml:space="preserve">- </v>
      </c>
      <c r="D74" s="51" t="str">
        <f t="shared" si="62"/>
        <v xml:space="preserve">- </v>
      </c>
      <c r="E74" s="51" t="str">
        <f t="shared" si="62"/>
        <v xml:space="preserve">- </v>
      </c>
      <c r="F74" s="51" t="str">
        <f t="shared" si="62"/>
        <v xml:space="preserve">- </v>
      </c>
      <c r="G74" s="51" t="str">
        <f t="shared" si="62"/>
        <v xml:space="preserve">- </v>
      </c>
      <c r="H74" s="51" t="str">
        <f t="shared" si="62"/>
        <v xml:space="preserve">- </v>
      </c>
      <c r="I74" s="51">
        <f t="shared" si="62"/>
        <v>0</v>
      </c>
      <c r="J74" s="51" t="str">
        <f t="shared" si="61"/>
        <v xml:space="preserve">- </v>
      </c>
      <c r="K74" s="51" t="str">
        <f t="shared" si="61"/>
        <v xml:space="preserve">- </v>
      </c>
      <c r="L74" s="91" t="s">
        <v>11</v>
      </c>
      <c r="M74" s="92"/>
      <c r="N74" s="93"/>
      <c r="O74" s="49">
        <f>3292.97/100</f>
        <v>32.929699999999997</v>
      </c>
      <c r="P74" s="50" t="s">
        <v>11</v>
      </c>
      <c r="Q74" s="51" t="s">
        <v>11</v>
      </c>
      <c r="R74" s="51" t="s">
        <v>11</v>
      </c>
      <c r="S74" s="57">
        <f>$S$24</f>
        <v>0</v>
      </c>
      <c r="T74" s="70">
        <f>O74</f>
        <v>32.929699999999997</v>
      </c>
      <c r="U74" s="72">
        <f>1361.16/100</f>
        <v>13.611600000000001</v>
      </c>
      <c r="V74" s="71">
        <f>345.24/100</f>
        <v>3.4523999999999999</v>
      </c>
      <c r="AA74" s="10"/>
      <c r="AB74" s="10"/>
      <c r="AC74" s="10"/>
    </row>
    <row r="75" spans="1:257" ht="25.5" customHeight="1" x14ac:dyDescent="0.2">
      <c r="B75" s="24" t="s">
        <v>15</v>
      </c>
      <c r="C75" s="11"/>
      <c r="D75" s="11"/>
      <c r="E75" s="11"/>
      <c r="F75" s="11"/>
      <c r="G75" s="11"/>
      <c r="H75" s="11"/>
      <c r="I75" s="11"/>
      <c r="J75" s="11"/>
      <c r="K75" s="11"/>
      <c r="L75" s="94" t="s">
        <v>16</v>
      </c>
      <c r="M75" s="95"/>
      <c r="N75" s="95"/>
      <c r="O75" s="95"/>
      <c r="P75" s="95"/>
      <c r="Q75" s="95"/>
      <c r="R75" s="95"/>
      <c r="S75" s="95"/>
      <c r="T75" s="95"/>
      <c r="U75" s="95"/>
      <c r="V75" s="96"/>
    </row>
    <row r="76" spans="1:257" ht="15.75" customHeight="1" x14ac:dyDescent="0.2"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46"/>
      <c r="M76" s="46"/>
      <c r="N76" s="46"/>
      <c r="O76" s="33"/>
      <c r="P76" s="33"/>
      <c r="Q76" s="33"/>
      <c r="R76" s="33"/>
      <c r="S76" s="33"/>
      <c r="T76" s="33"/>
      <c r="U76" s="33"/>
      <c r="V76" s="33"/>
    </row>
    <row r="77" spans="1:257" customFormat="1" x14ac:dyDescent="0.2">
      <c r="A77" s="29"/>
      <c r="B77" s="30" t="s">
        <v>23</v>
      </c>
      <c r="C77" s="29"/>
      <c r="D77" s="29"/>
      <c r="E77" s="29"/>
      <c r="F77" s="29"/>
      <c r="G77" s="29"/>
      <c r="H77" s="29"/>
      <c r="I77" s="29"/>
      <c r="J77" s="29"/>
      <c r="K77" s="29"/>
      <c r="L77" s="47"/>
      <c r="M77" s="47"/>
      <c r="N77" s="47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9"/>
      <c r="IW77" s="29"/>
    </row>
    <row r="78" spans="1:257" customFormat="1" ht="14.25" customHeight="1" x14ac:dyDescent="0.2">
      <c r="A78" s="29"/>
      <c r="B78" s="30" t="s">
        <v>25</v>
      </c>
      <c r="C78" s="29"/>
      <c r="D78" s="29"/>
      <c r="E78" s="29"/>
      <c r="F78" s="29"/>
      <c r="G78" s="29"/>
      <c r="H78" s="29"/>
      <c r="I78" s="29"/>
      <c r="J78" s="29"/>
      <c r="K78" s="29"/>
      <c r="L78" s="47"/>
      <c r="M78" s="47"/>
      <c r="N78" s="47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9"/>
      <c r="IJ78" s="29"/>
      <c r="IK78" s="29"/>
      <c r="IL78" s="29"/>
      <c r="IM78" s="29"/>
      <c r="IN78" s="29"/>
      <c r="IO78" s="29"/>
      <c r="IP78" s="29"/>
      <c r="IQ78" s="29"/>
      <c r="IR78" s="29"/>
      <c r="IS78" s="29"/>
      <c r="IT78" s="29"/>
      <c r="IU78" s="29"/>
      <c r="IV78" s="29"/>
      <c r="IW78" s="29"/>
    </row>
    <row r="79" spans="1:257" customFormat="1" ht="14.25" customHeight="1" x14ac:dyDescent="0.2">
      <c r="A79" s="26"/>
      <c r="B79" s="27" t="s">
        <v>24</v>
      </c>
      <c r="C79" s="27"/>
      <c r="D79" s="27"/>
      <c r="E79" s="27"/>
      <c r="F79" s="27"/>
      <c r="G79" s="27"/>
      <c r="H79" s="27"/>
      <c r="I79" s="27"/>
      <c r="J79" s="27"/>
      <c r="K79" s="27"/>
      <c r="L79" s="45"/>
      <c r="M79" s="45"/>
      <c r="N79" s="45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  <c r="IR79" s="26"/>
      <c r="IS79" s="26"/>
      <c r="IT79" s="26"/>
      <c r="IU79" s="26"/>
      <c r="IV79" s="26"/>
      <c r="IW79" s="26"/>
    </row>
    <row r="80" spans="1:257" x14ac:dyDescent="0.2"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</row>
  </sheetData>
  <mergeCells count="136">
    <mergeCell ref="U28:V28"/>
    <mergeCell ref="U38:V38"/>
    <mergeCell ref="U48:V48"/>
    <mergeCell ref="U58:V58"/>
    <mergeCell ref="U68:V68"/>
    <mergeCell ref="B8:V8"/>
    <mergeCell ref="B16:V16"/>
    <mergeCell ref="S20:S22"/>
    <mergeCell ref="G20:G22"/>
    <mergeCell ref="H20:H22"/>
    <mergeCell ref="K20:K22"/>
    <mergeCell ref="O20:O22"/>
    <mergeCell ref="P20:P22"/>
    <mergeCell ref="Q20:Q22"/>
    <mergeCell ref="R20:R22"/>
    <mergeCell ref="L23:N23"/>
    <mergeCell ref="L24:N24"/>
    <mergeCell ref="L25:V25"/>
    <mergeCell ref="C28:E28"/>
    <mergeCell ref="L28:N28"/>
    <mergeCell ref="O28:O29"/>
    <mergeCell ref="P28:P29"/>
    <mergeCell ref="Q28:Q29"/>
    <mergeCell ref="R28:R29"/>
    <mergeCell ref="B7:V7"/>
    <mergeCell ref="C18:E18"/>
    <mergeCell ref="L18:N18"/>
    <mergeCell ref="O18:O19"/>
    <mergeCell ref="P18:P19"/>
    <mergeCell ref="Q18:Q19"/>
    <mergeCell ref="R18:R19"/>
    <mergeCell ref="S18:S19"/>
    <mergeCell ref="T18:T19"/>
    <mergeCell ref="U18:V18"/>
    <mergeCell ref="B9:V9"/>
    <mergeCell ref="B10:V10"/>
    <mergeCell ref="B11:V11"/>
    <mergeCell ref="B12:V12"/>
    <mergeCell ref="B13:V13"/>
    <mergeCell ref="B14:V14"/>
    <mergeCell ref="S28:S29"/>
    <mergeCell ref="T28:T29"/>
    <mergeCell ref="J20:J22"/>
    <mergeCell ref="G30:G32"/>
    <mergeCell ref="H30:H32"/>
    <mergeCell ref="K30:K32"/>
    <mergeCell ref="O30:O32"/>
    <mergeCell ref="P30:P32"/>
    <mergeCell ref="Q30:Q32"/>
    <mergeCell ref="R30:R32"/>
    <mergeCell ref="S30:S32"/>
    <mergeCell ref="J30:J32"/>
    <mergeCell ref="L33:N33"/>
    <mergeCell ref="L34:N34"/>
    <mergeCell ref="L35:V35"/>
    <mergeCell ref="L43:N43"/>
    <mergeCell ref="L44:N44"/>
    <mergeCell ref="C38:E38"/>
    <mergeCell ref="L38:N38"/>
    <mergeCell ref="O38:O39"/>
    <mergeCell ref="P38:P39"/>
    <mergeCell ref="Q38:Q39"/>
    <mergeCell ref="R38:R39"/>
    <mergeCell ref="S38:S39"/>
    <mergeCell ref="T38:T39"/>
    <mergeCell ref="J40:J42"/>
    <mergeCell ref="C48:E48"/>
    <mergeCell ref="L48:N48"/>
    <mergeCell ref="O48:O49"/>
    <mergeCell ref="P48:P49"/>
    <mergeCell ref="Q48:Q49"/>
    <mergeCell ref="R48:R49"/>
    <mergeCell ref="S48:S49"/>
    <mergeCell ref="T48:T49"/>
    <mergeCell ref="G40:G42"/>
    <mergeCell ref="H40:H42"/>
    <mergeCell ref="K40:K42"/>
    <mergeCell ref="O40:O42"/>
    <mergeCell ref="P40:P42"/>
    <mergeCell ref="Q40:Q42"/>
    <mergeCell ref="R40:R42"/>
    <mergeCell ref="S40:S42"/>
    <mergeCell ref="G50:G52"/>
    <mergeCell ref="H50:H52"/>
    <mergeCell ref="K50:K52"/>
    <mergeCell ref="O50:O52"/>
    <mergeCell ref="P50:P52"/>
    <mergeCell ref="Q50:Q52"/>
    <mergeCell ref="R50:R52"/>
    <mergeCell ref="S50:S52"/>
    <mergeCell ref="L45:V45"/>
    <mergeCell ref="G60:G62"/>
    <mergeCell ref="H60:H62"/>
    <mergeCell ref="K60:K62"/>
    <mergeCell ref="O60:O62"/>
    <mergeCell ref="P60:P62"/>
    <mergeCell ref="Q60:Q62"/>
    <mergeCell ref="R60:R62"/>
    <mergeCell ref="S60:S62"/>
    <mergeCell ref="C58:E58"/>
    <mergeCell ref="L58:N58"/>
    <mergeCell ref="O58:O59"/>
    <mergeCell ref="P58:P59"/>
    <mergeCell ref="Q58:Q59"/>
    <mergeCell ref="R58:R59"/>
    <mergeCell ref="S58:S59"/>
    <mergeCell ref="L73:N73"/>
    <mergeCell ref="L74:N74"/>
    <mergeCell ref="B80:V80"/>
    <mergeCell ref="L65:V65"/>
    <mergeCell ref="L63:N63"/>
    <mergeCell ref="L64:N64"/>
    <mergeCell ref="C68:E68"/>
    <mergeCell ref="L68:N68"/>
    <mergeCell ref="O68:O69"/>
    <mergeCell ref="P68:P69"/>
    <mergeCell ref="Q68:Q69"/>
    <mergeCell ref="R68:R69"/>
    <mergeCell ref="S68:S69"/>
    <mergeCell ref="T68:T69"/>
    <mergeCell ref="L75:V75"/>
    <mergeCell ref="G70:G72"/>
    <mergeCell ref="H70:H72"/>
    <mergeCell ref="K70:K72"/>
    <mergeCell ref="O70:O72"/>
    <mergeCell ref="L53:N53"/>
    <mergeCell ref="L54:N54"/>
    <mergeCell ref="L55:V55"/>
    <mergeCell ref="J50:J52"/>
    <mergeCell ref="J60:J62"/>
    <mergeCell ref="J70:J72"/>
    <mergeCell ref="P70:P72"/>
    <mergeCell ref="Q70:Q72"/>
    <mergeCell ref="R70:R72"/>
    <mergeCell ref="S70:S72"/>
    <mergeCell ref="T58:T59"/>
  </mergeCells>
  <conditionalFormatting sqref="L20:N22 L30:N32 L40:N42 L50:N52 L60:N62 L70:N72">
    <cfRule type="containsText" dxfId="0" priority="1" operator="containsText" text="disp.">
      <formula>NOT(ISERROR(SEARCH("disp.",L20)))</formula>
    </cfRule>
  </conditionalFormatting>
  <pageMargins left="0.70866141732283472" right="0.11811023622047245" top="0.35433070866141736" bottom="0.15748031496062992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dal 1 aprile 2026</vt:lpstr>
      <vt:lpstr>'dal 1 aprile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2018-04-03T12:12:22Z</dcterms:created>
  <dcterms:modified xsi:type="dcterms:W3CDTF">2026-07-09T14:04:20Z</dcterms:modified>
</cp:coreProperties>
</file>